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ARNI\2025\RFK\"/>
    </mc:Choice>
  </mc:AlternateContent>
  <bookViews>
    <workbookView xWindow="-105" yWindow="-105" windowWidth="2325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J52" i="1" l="1"/>
  <c r="J49" i="1"/>
  <c r="J45" i="1" l="1"/>
  <c r="F44" i="1" l="1"/>
  <c r="G44" i="1"/>
  <c r="H44" i="1"/>
  <c r="L44" i="1"/>
  <c r="E45" i="1"/>
  <c r="E56" i="1"/>
  <c r="E52" i="1"/>
  <c r="E49" i="1"/>
  <c r="G35" i="1"/>
  <c r="H35" i="1"/>
  <c r="L35" i="1"/>
  <c r="G34" i="1"/>
  <c r="H34" i="1"/>
  <c r="L34" i="1"/>
  <c r="E17" i="1"/>
  <c r="G11" i="1"/>
  <c r="H11" i="1"/>
  <c r="L11" i="1"/>
  <c r="G12" i="1"/>
  <c r="H12" i="1"/>
  <c r="L12" i="1"/>
  <c r="G13" i="1"/>
  <c r="H13" i="1"/>
  <c r="L13" i="1"/>
  <c r="G14" i="1"/>
  <c r="H14" i="1"/>
  <c r="L14" i="1"/>
  <c r="G15" i="1"/>
  <c r="H15" i="1"/>
  <c r="L15" i="1"/>
  <c r="G16" i="1"/>
  <c r="H16" i="1"/>
  <c r="L16" i="1"/>
  <c r="L50" i="1"/>
  <c r="H50" i="1"/>
  <c r="G50" i="1"/>
  <c r="G29" i="1"/>
  <c r="H29" i="1"/>
  <c r="L29" i="1"/>
  <c r="G30" i="1"/>
  <c r="H30" i="1"/>
  <c r="L30" i="1"/>
  <c r="G27" i="1"/>
  <c r="H27" i="1"/>
  <c r="L27" i="1"/>
  <c r="I44" i="1" l="1"/>
  <c r="K44" i="1"/>
  <c r="E60" i="1"/>
  <c r="L39" i="1"/>
  <c r="G47" i="1"/>
  <c r="H47" i="1"/>
  <c r="L47" i="1"/>
  <c r="F30" i="1"/>
  <c r="I30" i="1" s="1"/>
  <c r="J59" i="1"/>
  <c r="E59" i="1"/>
  <c r="L57" i="1"/>
  <c r="H57" i="1"/>
  <c r="G57" i="1"/>
  <c r="J56" i="1"/>
  <c r="L55" i="1"/>
  <c r="H55" i="1"/>
  <c r="G55" i="1"/>
  <c r="L54" i="1"/>
  <c r="H54" i="1"/>
  <c r="G54" i="1"/>
  <c r="L53" i="1"/>
  <c r="H53" i="1"/>
  <c r="G53" i="1"/>
  <c r="L51" i="1"/>
  <c r="H51" i="1"/>
  <c r="G51" i="1"/>
  <c r="G52" i="1" s="1"/>
  <c r="L46" i="1"/>
  <c r="H46" i="1"/>
  <c r="G46" i="1"/>
  <c r="G49" i="1" s="1"/>
  <c r="L43" i="1"/>
  <c r="H43" i="1"/>
  <c r="G43" i="1"/>
  <c r="L42" i="1"/>
  <c r="H42" i="1"/>
  <c r="G42" i="1"/>
  <c r="L41" i="1"/>
  <c r="H41" i="1"/>
  <c r="G41" i="1"/>
  <c r="L40" i="1"/>
  <c r="H40" i="1"/>
  <c r="G40" i="1"/>
  <c r="H39" i="1"/>
  <c r="G39" i="1"/>
  <c r="L38" i="1"/>
  <c r="H38" i="1"/>
  <c r="G38" i="1"/>
  <c r="L37" i="1"/>
  <c r="H37" i="1"/>
  <c r="G37" i="1"/>
  <c r="L36" i="1"/>
  <c r="H36" i="1"/>
  <c r="G36" i="1"/>
  <c r="L33" i="1"/>
  <c r="H33" i="1"/>
  <c r="G33" i="1"/>
  <c r="L32" i="1"/>
  <c r="H32" i="1"/>
  <c r="G32" i="1"/>
  <c r="L31" i="1"/>
  <c r="H31" i="1"/>
  <c r="G31" i="1"/>
  <c r="L28" i="1"/>
  <c r="H28" i="1"/>
  <c r="G28" i="1"/>
  <c r="L26" i="1"/>
  <c r="H26" i="1"/>
  <c r="G26" i="1"/>
  <c r="L25" i="1"/>
  <c r="H25" i="1"/>
  <c r="G25" i="1"/>
  <c r="J24" i="1"/>
  <c r="E24" i="1"/>
  <c r="L23" i="1"/>
  <c r="H23" i="1"/>
  <c r="G23" i="1"/>
  <c r="L22" i="1"/>
  <c r="H22" i="1"/>
  <c r="G22" i="1"/>
  <c r="L21" i="1"/>
  <c r="H21" i="1"/>
  <c r="G21" i="1"/>
  <c r="L20" i="1"/>
  <c r="H20" i="1"/>
  <c r="G20" i="1"/>
  <c r="L19" i="1"/>
  <c r="H19" i="1"/>
  <c r="G19" i="1"/>
  <c r="L18" i="1"/>
  <c r="H18" i="1"/>
  <c r="G18" i="1"/>
  <c r="J17" i="1"/>
  <c r="L10" i="1"/>
  <c r="H10" i="1"/>
  <c r="G10" i="1"/>
  <c r="K30" i="1" l="1"/>
  <c r="F27" i="1"/>
  <c r="I27" i="1" s="1"/>
  <c r="L17" i="1"/>
  <c r="H52" i="1"/>
  <c r="H49" i="1"/>
  <c r="L45" i="1"/>
  <c r="H45" i="1"/>
  <c r="L24" i="1"/>
  <c r="H24" i="1"/>
  <c r="H17" i="1"/>
  <c r="J60" i="1"/>
  <c r="L49" i="1"/>
  <c r="H56" i="1"/>
  <c r="G56" i="1"/>
  <c r="G17" i="1"/>
  <c r="G59" i="1"/>
  <c r="H59" i="1"/>
  <c r="L56" i="1"/>
  <c r="L52" i="1"/>
  <c r="G45" i="1"/>
  <c r="L59" i="1"/>
  <c r="G24" i="1"/>
  <c r="F29" i="1" l="1"/>
  <c r="I29" i="1" s="1"/>
  <c r="F35" i="1"/>
  <c r="F34" i="1"/>
  <c r="F50" i="1"/>
  <c r="I50" i="1" s="1"/>
  <c r="F15" i="1"/>
  <c r="F10" i="1"/>
  <c r="I10" i="1" s="1"/>
  <c r="F13" i="1"/>
  <c r="F12" i="1"/>
  <c r="F16" i="1"/>
  <c r="F14" i="1"/>
  <c r="F18" i="1"/>
  <c r="I18" i="1" s="1"/>
  <c r="F11" i="1"/>
  <c r="K50" i="1"/>
  <c r="K27" i="1"/>
  <c r="F47" i="1"/>
  <c r="L60" i="1"/>
  <c r="F26" i="1"/>
  <c r="K26" i="1" s="1"/>
  <c r="F37" i="1"/>
  <c r="F41" i="1"/>
  <c r="K41" i="1" s="1"/>
  <c r="F54" i="1"/>
  <c r="K54" i="1" s="1"/>
  <c r="F45" i="1"/>
  <c r="K45" i="1" s="1"/>
  <c r="F57" i="1"/>
  <c r="K57" i="1" s="1"/>
  <c r="F33" i="1"/>
  <c r="K33" i="1" s="1"/>
  <c r="F20" i="1"/>
  <c r="K20" i="1" s="1"/>
  <c r="F43" i="1"/>
  <c r="I43" i="1" s="1"/>
  <c r="H60" i="1"/>
  <c r="F56" i="1"/>
  <c r="I56" i="1" s="1"/>
  <c r="F52" i="1"/>
  <c r="F31" i="1"/>
  <c r="I31" i="1" s="1"/>
  <c r="F28" i="1"/>
  <c r="K28" i="1" s="1"/>
  <c r="F23" i="1"/>
  <c r="K23" i="1" s="1"/>
  <c r="F17" i="1"/>
  <c r="K17" i="1" s="1"/>
  <c r="F51" i="1"/>
  <c r="I51" i="1" s="1"/>
  <c r="F36" i="1"/>
  <c r="K36" i="1" s="1"/>
  <c r="F24" i="1"/>
  <c r="K24" i="1" s="1"/>
  <c r="F19" i="1"/>
  <c r="K19" i="1" s="1"/>
  <c r="F25" i="1"/>
  <c r="I25" i="1" s="1"/>
  <c r="F39" i="1"/>
  <c r="K39" i="1" s="1"/>
  <c r="F32" i="1"/>
  <c r="K32" i="1" s="1"/>
  <c r="F53" i="1"/>
  <c r="K53" i="1" s="1"/>
  <c r="F38" i="1"/>
  <c r="F49" i="1"/>
  <c r="I49" i="1" s="1"/>
  <c r="F21" i="1"/>
  <c r="K21" i="1" s="1"/>
  <c r="F59" i="1"/>
  <c r="I59" i="1" s="1"/>
  <c r="F55" i="1"/>
  <c r="K55" i="1" s="1"/>
  <c r="F40" i="1"/>
  <c r="I40" i="1" s="1"/>
  <c r="F42" i="1"/>
  <c r="I42" i="1" s="1"/>
  <c r="F46" i="1"/>
  <c r="I46" i="1" s="1"/>
  <c r="F22" i="1"/>
  <c r="I22" i="1" s="1"/>
  <c r="G60" i="1"/>
  <c r="K52" i="1" l="1"/>
  <c r="I52" i="1"/>
  <c r="K29" i="1"/>
  <c r="I34" i="1"/>
  <c r="K34" i="1"/>
  <c r="K35" i="1"/>
  <c r="I35" i="1"/>
  <c r="I37" i="1"/>
  <c r="K37" i="1"/>
  <c r="I38" i="1"/>
  <c r="K38" i="1"/>
  <c r="K14" i="1"/>
  <c r="I14" i="1"/>
  <c r="I16" i="1"/>
  <c r="K16" i="1"/>
  <c r="K12" i="1"/>
  <c r="I15" i="1"/>
  <c r="K15" i="1"/>
  <c r="I11" i="1"/>
  <c r="K11" i="1"/>
  <c r="I13" i="1"/>
  <c r="K13" i="1"/>
  <c r="I57" i="1"/>
  <c r="I32" i="1"/>
  <c r="K47" i="1"/>
  <c r="I47" i="1"/>
  <c r="K51" i="1"/>
  <c r="I36" i="1"/>
  <c r="I26" i="1"/>
  <c r="I33" i="1"/>
  <c r="K56" i="1"/>
  <c r="K25" i="1"/>
  <c r="K31" i="1"/>
  <c r="K43" i="1"/>
  <c r="K40" i="1"/>
  <c r="I20" i="1"/>
  <c r="K49" i="1"/>
  <c r="K59" i="1"/>
  <c r="K18" i="1"/>
  <c r="I19" i="1"/>
  <c r="K10" i="1"/>
  <c r="I17" i="1"/>
  <c r="I54" i="1"/>
  <c r="I41" i="1"/>
  <c r="I55" i="1"/>
  <c r="K22" i="1"/>
  <c r="I45" i="1"/>
  <c r="I53" i="1"/>
  <c r="I24" i="1"/>
  <c r="I23" i="1"/>
  <c r="K42" i="1"/>
  <c r="K46" i="1"/>
  <c r="I39" i="1"/>
  <c r="I28" i="1"/>
  <c r="I21" i="1"/>
</calcChain>
</file>

<file path=xl/sharedStrings.xml><?xml version="1.0" encoding="utf-8"?>
<sst xmlns="http://schemas.openxmlformats.org/spreadsheetml/2006/main" count="91" uniqueCount="89">
  <si>
    <t>REKAPITULASI</t>
  </si>
  <si>
    <t>REALISASI FISIK DAN KEUANGAN</t>
  </si>
  <si>
    <t>APBD KABUPATEN KEPULAUAN SELAYAR</t>
  </si>
  <si>
    <t>NO</t>
  </si>
  <si>
    <t>Nama PPTK</t>
  </si>
  <si>
    <t>Jumlah Kegiatan</t>
  </si>
  <si>
    <t>Jumlah Danan  (Rp)</t>
  </si>
  <si>
    <t>Bobot (%)</t>
  </si>
  <si>
    <t>Realisasi Komulatif  (%)</t>
  </si>
  <si>
    <t>Realisasi Tertimbang  (%)</t>
  </si>
  <si>
    <t>Sisa Dana (Rp)</t>
  </si>
  <si>
    <t>Masalah Yang dihadapi</t>
  </si>
  <si>
    <t>Pemecahan Masalah</t>
  </si>
  <si>
    <t>Saran Tindak lanjut</t>
  </si>
  <si>
    <t>Fisik</t>
  </si>
  <si>
    <t>Keuangan</t>
  </si>
  <si>
    <t>Rp</t>
  </si>
  <si>
    <t>%</t>
  </si>
  <si>
    <t>RAHMAWATI, S.Pi</t>
  </si>
  <si>
    <t>Penyusunan Dokumen Perencanaan Perangkat Daerah</t>
  </si>
  <si>
    <t>19841108 201001 2 027</t>
  </si>
  <si>
    <t>Koordinasi dan Penyusunan Dokumen RKA-SKPD</t>
  </si>
  <si>
    <t>Koordinasi dan Penyusunan Dokumen Perubahan RKA-SKPD</t>
  </si>
  <si>
    <t>Koordinasi dan Penyusunan Dokumen DPA-SKPD</t>
  </si>
  <si>
    <t>Koordinasi dan Penyusunan Dokumen Perubahan  DPA-SKPD</t>
  </si>
  <si>
    <t>Koordinasi dan Penyusunan Laporan Capaian Kinerja dan Ikhtisar Realisasi Kinerja SKPD</t>
  </si>
  <si>
    <t>Evaluasi Kinerja Perangkat Daerah</t>
  </si>
  <si>
    <t>JUMLAH I</t>
  </si>
  <si>
    <t>SUMARNI, SE</t>
  </si>
  <si>
    <t>Penyediaan Gaji dan Tunjangan ASN</t>
  </si>
  <si>
    <t>19830627 200903 2 008</t>
  </si>
  <si>
    <t>Pelaksanaan Penata Usahaan dan Pengujian/Verifikasi Keuangan SKPD</t>
  </si>
  <si>
    <t>Koordinasi dan Penyusunan Laporan Keuangan Akhir Tahun SKPD</t>
  </si>
  <si>
    <t>Pengelolaan dan Penyiapan Bahan Tanggapan Pemeriksaan</t>
  </si>
  <si>
    <t xml:space="preserve">Koordinasi dan Penyusunan Laporan Keuangan Bulanan/Triwulan/Semesteran SKPD </t>
  </si>
  <si>
    <t>Penyusunan Pelaporan dan Analisis prognosis Realisasi Anggaran</t>
  </si>
  <si>
    <t>JUMLAH II</t>
  </si>
  <si>
    <t>NUR ANDRIYANI ACHMAD, S.Pi, M.M.</t>
  </si>
  <si>
    <t>Rekonsiliasi dan Penyusunan Barang Milik Daerah pada SKPD</t>
  </si>
  <si>
    <t>19722125 200312 2 015</t>
  </si>
  <si>
    <t>Pendataan dan Pengolahan Administrasi Kepegawaian</t>
  </si>
  <si>
    <t>Penyediaan Komponen Instalasi Listrik/Penerangan Bangunan Kantor</t>
  </si>
  <si>
    <t>Penyediaan barang Cetakan dan Penggandaan</t>
  </si>
  <si>
    <t>Penyediaan Bahan Bacaan dan Peraturan Perundang - Undangan</t>
  </si>
  <si>
    <t>Penyelenggaraan Rapat Koordinasi dan Konsultasi SKPD</t>
  </si>
  <si>
    <t>Pengadaan peeralatan dan Mesin Lainnya</t>
  </si>
  <si>
    <t>Penyediaan Jasa Surat Menyurat</t>
  </si>
  <si>
    <t>Penyediaan Jasa Komunikasi, Sumber Daya Air dan Listrik</t>
  </si>
  <si>
    <t>Penyediaan jasa Pelayanan Umum Kantor</t>
  </si>
  <si>
    <t>Penyediaan Jasa Pemeliharaan, Biaya Pemeliharaan, dan pajak Kendaraan Perorangan Dinas atau Kendaraan Dinas Jabatan</t>
  </si>
  <si>
    <t>Penyediaan Jasa Pemeliharaan, Biaya Pemeliharaan, dan pajak dan perizinan Kendaraan Operasional dan Lapangan</t>
  </si>
  <si>
    <t>Pemeliharaan Peralatan Mesin Lainnya</t>
  </si>
  <si>
    <t>JUMLAH III</t>
  </si>
  <si>
    <t xml:space="preserve">ANDI FARDILLA YANTI,S.Pi </t>
  </si>
  <si>
    <t>19741102 200604 2 020</t>
  </si>
  <si>
    <t>JUMLAH IV</t>
  </si>
  <si>
    <t>ANDI JULIATI, S.Sos</t>
  </si>
  <si>
    <t>19710101992092000</t>
  </si>
  <si>
    <t>JUMLAH V</t>
  </si>
  <si>
    <t>MUHAMMAD YUSRAN. K,S.E</t>
  </si>
  <si>
    <t>197204072006041012</t>
  </si>
  <si>
    <t>Fasilitas terkait Pengelolaan Informasi Administrasi Kependudukan</t>
  </si>
  <si>
    <t>JUMLAH VI</t>
  </si>
  <si>
    <t>SITTI RAPIANAH, S.E., M.A.P</t>
  </si>
  <si>
    <t>Penyelenggaraan Pemanfaatan data Kependudukan</t>
  </si>
  <si>
    <t>196707152003122004</t>
  </si>
  <si>
    <t>JUMLAH VII</t>
  </si>
  <si>
    <t>TOTAL I+II+III+IV+V+VI+VII</t>
  </si>
  <si>
    <t>KEPALA DINAS KEPENDUDUKAN DAN</t>
  </si>
  <si>
    <t>PENCATATAN SIPIL</t>
  </si>
  <si>
    <t>Drs. ANDI PATONRANGI PASBAL, M.M.</t>
  </si>
  <si>
    <t>Pangkat : Pembina Utama Muda</t>
  </si>
  <si>
    <t>NIP. 19670905 198811 1 002</t>
  </si>
  <si>
    <t>Pelayanan secara aktif pendaftaran peristiwa kependudukan dan pencatatan peristiwa penting terkait pendafduk</t>
  </si>
  <si>
    <t>Pendidikan dan Pelatihan Pegawai Berdasarkan Tugas dan Fungsi</t>
  </si>
  <si>
    <t>Penyediaan Peralatan Perlengkapan Kantor</t>
  </si>
  <si>
    <t>Penyediaan Peralatan Rumah Tangga</t>
  </si>
  <si>
    <t>Pengadaan Kendaraan Dinas Operasional atau Lapangan</t>
  </si>
  <si>
    <t>Pengadaan Mebel</t>
  </si>
  <si>
    <t>Pencatatan, Penatausahaan dan Penerbitan Dokumen atas Pelaporan Peristiwa Kependudukan</t>
  </si>
  <si>
    <t>Pencatatan, Penatausahaan dan Penerbitan Dokumen atas Peristiwa Penting</t>
  </si>
  <si>
    <t>Peningkatan Pelayanan Pencatatan Sipil</t>
  </si>
  <si>
    <t>Pengolahan dan Penyajian Data Kependudukan</t>
  </si>
  <si>
    <t>Penyediaan Data Kependudukan Kabupaten/Kota</t>
  </si>
  <si>
    <t>Fasilitasi Pendaftaran Penduduk</t>
  </si>
  <si>
    <t>Pemeliharaan/Rehabilitasi Gedung kantor dan Bangunan lainnya</t>
  </si>
  <si>
    <t>TAHUN ANGGARAN 2025</t>
  </si>
  <si>
    <t>Pemeliharaan aset tak berwujud</t>
  </si>
  <si>
    <t>Benteng 28 Mei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</si>
</sst>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;[Red]#,##0"/>
    <numFmt numFmtId="166" formatCode="#,##0.00;[Red]#,##0.00"/>
  </numFmts>
  <fonts count="1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name val="Arial Narrow"/>
      <charset val="134"/>
    </font>
    <font>
      <sz val="8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2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quotePrefix="1" applyBorder="1" applyAlignment="1">
      <alignment horizontal="center"/>
    </xf>
    <xf numFmtId="0" fontId="0" fillId="0" borderId="11" xfId="0" applyBorder="1"/>
    <xf numFmtId="0" fontId="0" fillId="0" borderId="0" xfId="0" quotePrefix="1"/>
    <xf numFmtId="0" fontId="3" fillId="2" borderId="21" xfId="0" applyFont="1" applyFill="1" applyBorder="1" applyAlignment="1">
      <alignment vertical="center" wrapText="1"/>
    </xf>
    <xf numFmtId="43" fontId="0" fillId="0" borderId="10" xfId="1" applyFont="1" applyBorder="1"/>
    <xf numFmtId="164" fontId="0" fillId="0" borderId="11" xfId="0" applyNumberFormat="1" applyBorder="1"/>
    <xf numFmtId="39" fontId="0" fillId="0" borderId="11" xfId="0" applyNumberFormat="1" applyBorder="1"/>
    <xf numFmtId="4" fontId="0" fillId="0" borderId="11" xfId="0" applyNumberFormat="1" applyBorder="1"/>
    <xf numFmtId="43" fontId="0" fillId="0" borderId="11" xfId="1" applyFont="1" applyBorder="1"/>
    <xf numFmtId="0" fontId="0" fillId="0" borderId="12" xfId="0" applyBorder="1"/>
    <xf numFmtId="0" fontId="0" fillId="0" borderId="20" xfId="0" applyBorder="1"/>
    <xf numFmtId="0" fontId="0" fillId="0" borderId="11" xfId="0" quotePrefix="1" applyBorder="1"/>
    <xf numFmtId="0" fontId="3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4" fontId="6" fillId="3" borderId="23" xfId="0" applyNumberFormat="1" applyFont="1" applyFill="1" applyBorder="1" applyAlignment="1">
      <alignment horizontal="right" vertical="top"/>
    </xf>
    <xf numFmtId="166" fontId="6" fillId="3" borderId="23" xfId="1" applyNumberFormat="1" applyFont="1" applyFill="1" applyBorder="1" applyAlignment="1">
      <alignment horizontal="right" vertical="top"/>
    </xf>
    <xf numFmtId="39" fontId="2" fillId="3" borderId="23" xfId="0" applyNumberFormat="1" applyFont="1" applyFill="1" applyBorder="1"/>
    <xf numFmtId="4" fontId="2" fillId="3" borderId="23" xfId="0" applyNumberFormat="1" applyFont="1" applyFill="1" applyBorder="1"/>
    <xf numFmtId="43" fontId="2" fillId="3" borderId="23" xfId="1" applyFont="1" applyFill="1" applyBorder="1"/>
    <xf numFmtId="166" fontId="6" fillId="3" borderId="23" xfId="1" applyNumberFormat="1" applyFont="1" applyFill="1" applyBorder="1" applyAlignment="1">
      <alignment horizontal="center" vertical="top"/>
    </xf>
    <xf numFmtId="166" fontId="6" fillId="3" borderId="24" xfId="1" applyNumberFormat="1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left" vertical="distributed"/>
    </xf>
    <xf numFmtId="0" fontId="0" fillId="0" borderId="20" xfId="0" applyBorder="1" applyAlignment="1">
      <alignment horizontal="center"/>
    </xf>
    <xf numFmtId="0" fontId="4" fillId="2" borderId="0" xfId="0" applyFont="1" applyFill="1" applyAlignment="1">
      <alignment vertical="center" wrapText="1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8" fillId="2" borderId="0" xfId="0" applyFont="1" applyFill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166" fontId="6" fillId="3" borderId="23" xfId="1" quotePrefix="1" applyNumberFormat="1" applyFont="1" applyFill="1" applyBorder="1" applyAlignment="1">
      <alignment horizontal="right" vertical="top"/>
    </xf>
    <xf numFmtId="43" fontId="0" fillId="3" borderId="23" xfId="1" applyFont="1" applyFill="1" applyBorder="1"/>
    <xf numFmtId="165" fontId="5" fillId="2" borderId="11" xfId="0" applyNumberFormat="1" applyFont="1" applyFill="1" applyBorder="1" applyAlignment="1">
      <alignment horizontal="left" vertical="top"/>
    </xf>
    <xf numFmtId="166" fontId="6" fillId="2" borderId="11" xfId="1" applyNumberFormat="1" applyFont="1" applyFill="1" applyBorder="1" applyAlignment="1">
      <alignment horizontal="center" vertical="top"/>
    </xf>
    <xf numFmtId="166" fontId="6" fillId="2" borderId="12" xfId="1" applyNumberFormat="1" applyFont="1" applyFill="1" applyBorder="1" applyAlignment="1">
      <alignment horizontal="center" vertical="top"/>
    </xf>
    <xf numFmtId="0" fontId="0" fillId="2" borderId="0" xfId="0" applyFill="1"/>
    <xf numFmtId="0" fontId="0" fillId="0" borderId="11" xfId="0" quotePrefix="1" applyBorder="1" applyAlignment="1">
      <alignment horizontal="left"/>
    </xf>
    <xf numFmtId="0" fontId="9" fillId="2" borderId="10" xfId="0" applyFont="1" applyFill="1" applyBorder="1" applyAlignment="1">
      <alignment vertical="center" wrapText="1"/>
    </xf>
    <xf numFmtId="43" fontId="0" fillId="0" borderId="10" xfId="1" applyFont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165" fontId="5" fillId="2" borderId="20" xfId="0" applyNumberFormat="1" applyFont="1" applyFill="1" applyBorder="1" applyAlignment="1">
      <alignment horizontal="center" vertical="top"/>
    </xf>
    <xf numFmtId="4" fontId="6" fillId="4" borderId="26" xfId="0" applyNumberFormat="1" applyFont="1" applyFill="1" applyBorder="1" applyAlignment="1">
      <alignment horizontal="right" vertical="top"/>
    </xf>
    <xf numFmtId="166" fontId="6" fillId="4" borderId="26" xfId="0" applyNumberFormat="1" applyFont="1" applyFill="1" applyBorder="1" applyAlignment="1">
      <alignment horizontal="right" vertical="top"/>
    </xf>
    <xf numFmtId="166" fontId="6" fillId="4" borderId="26" xfId="1" applyNumberFormat="1" applyFont="1" applyFill="1" applyBorder="1" applyAlignment="1">
      <alignment horizontal="right" vertical="top"/>
    </xf>
    <xf numFmtId="166" fontId="6" fillId="4" borderId="26" xfId="0" quotePrefix="1" applyNumberFormat="1" applyFont="1" applyFill="1" applyBorder="1" applyAlignment="1">
      <alignment horizontal="right" vertical="top"/>
    </xf>
    <xf numFmtId="165" fontId="6" fillId="4" borderId="26" xfId="0" applyNumberFormat="1" applyFont="1" applyFill="1" applyBorder="1" applyAlignment="1">
      <alignment horizontal="right" vertical="top"/>
    </xf>
    <xf numFmtId="165" fontId="6" fillId="4" borderId="28" xfId="0" applyNumberFormat="1" applyFont="1" applyFill="1" applyBorder="1" applyAlignment="1">
      <alignment horizontal="right" vertical="top"/>
    </xf>
    <xf numFmtId="0" fontId="2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4" fontId="0" fillId="0" borderId="0" xfId="0" applyNumberFormat="1"/>
    <xf numFmtId="0" fontId="0" fillId="0" borderId="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0" fontId="0" fillId="0" borderId="0" xfId="0" quotePrefix="1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43" fontId="0" fillId="0" borderId="11" xfId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43" fontId="0" fillId="0" borderId="26" xfId="1" applyFont="1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39" fontId="0" fillId="0" borderId="11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39" fontId="0" fillId="0" borderId="26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right" vertical="center"/>
    </xf>
    <xf numFmtId="4" fontId="0" fillId="2" borderId="11" xfId="0" applyNumberFormat="1" applyFill="1" applyBorder="1" applyAlignment="1">
      <alignment horizontal="right" vertical="center"/>
    </xf>
    <xf numFmtId="4" fontId="0" fillId="2" borderId="26" xfId="0" applyNumberFormat="1" applyFill="1" applyBorder="1" applyAlignment="1">
      <alignment horizontal="right" vertical="center"/>
    </xf>
    <xf numFmtId="0" fontId="7" fillId="2" borderId="0" xfId="0" applyFont="1" applyFill="1" applyBorder="1" applyAlignment="1">
      <alignment vertical="distributed"/>
    </xf>
    <xf numFmtId="0" fontId="12" fillId="0" borderId="11" xfId="0" applyFont="1" applyBorder="1"/>
    <xf numFmtId="43" fontId="12" fillId="0" borderId="10" xfId="1" applyFont="1" applyBorder="1"/>
    <xf numFmtId="0" fontId="7" fillId="0" borderId="10" xfId="0" applyFont="1" applyBorder="1" applyAlignment="1">
      <alignment vertical="center" wrapText="1"/>
    </xf>
    <xf numFmtId="0" fontId="0" fillId="0" borderId="37" xfId="0" applyBorder="1" applyAlignment="1">
      <alignment horizontal="center"/>
    </xf>
    <xf numFmtId="0" fontId="4" fillId="2" borderId="27" xfId="0" applyFont="1" applyFill="1" applyBorder="1" applyAlignment="1">
      <alignment vertical="center" wrapText="1"/>
    </xf>
    <xf numFmtId="0" fontId="0" fillId="0" borderId="38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4" fillId="2" borderId="39" xfId="0" applyFont="1" applyFill="1" applyBorder="1" applyAlignment="1">
      <alignment vertical="center" wrapText="1"/>
    </xf>
    <xf numFmtId="43" fontId="0" fillId="0" borderId="5" xfId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39" fontId="0" fillId="0" borderId="5" xfId="0" applyNumberFormat="1" applyBorder="1" applyAlignment="1">
      <alignment horizontal="center" vertical="center"/>
    </xf>
    <xf numFmtId="4" fontId="0" fillId="2" borderId="5" xfId="0" applyNumberFormat="1" applyFill="1" applyBorder="1" applyAlignment="1">
      <alignment horizontal="right" vertical="center"/>
    </xf>
    <xf numFmtId="0" fontId="0" fillId="0" borderId="6" xfId="0" applyBorder="1"/>
    <xf numFmtId="0" fontId="13" fillId="0" borderId="2" xfId="0" applyFont="1" applyBorder="1"/>
    <xf numFmtId="0" fontId="0" fillId="0" borderId="9" xfId="0" applyBorder="1" applyAlignment="1">
      <alignment horizontal="center" vertical="center"/>
    </xf>
    <xf numFmtId="4" fontId="14" fillId="2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165" fontId="5" fillId="3" borderId="22" xfId="0" applyNumberFormat="1" applyFont="1" applyFill="1" applyBorder="1" applyAlignment="1">
      <alignment horizontal="center" vertical="top"/>
    </xf>
    <xf numFmtId="165" fontId="5" fillId="3" borderId="23" xfId="0" applyNumberFormat="1" applyFont="1" applyFill="1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43" fontId="0" fillId="0" borderId="35" xfId="1" applyFont="1" applyBorder="1" applyAlignment="1">
      <alignment vertical="center"/>
    </xf>
    <xf numFmtId="43" fontId="0" fillId="0" borderId="36" xfId="1" applyFont="1" applyBorder="1" applyAlignment="1">
      <alignment vertical="center"/>
    </xf>
    <xf numFmtId="164" fontId="0" fillId="0" borderId="35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39" fontId="0" fillId="0" borderId="35" xfId="0" applyNumberFormat="1" applyBorder="1" applyAlignment="1">
      <alignment horizontal="center" vertical="center"/>
    </xf>
    <xf numFmtId="39" fontId="0" fillId="0" borderId="36" xfId="0" applyNumberFormat="1" applyBorder="1" applyAlignment="1">
      <alignment horizontal="center" vertical="center"/>
    </xf>
    <xf numFmtId="4" fontId="0" fillId="0" borderId="35" xfId="0" applyNumberFormat="1" applyBorder="1" applyAlignment="1">
      <alignment horizontal="right" vertical="center"/>
    </xf>
    <xf numFmtId="4" fontId="0" fillId="0" borderId="36" xfId="0" applyNumberFormat="1" applyBorder="1" applyAlignment="1">
      <alignment horizontal="right" vertical="center"/>
    </xf>
    <xf numFmtId="43" fontId="0" fillId="0" borderId="35" xfId="1" applyFont="1" applyBorder="1" applyAlignment="1">
      <alignment horizontal="center" vertical="center"/>
    </xf>
    <xf numFmtId="43" fontId="0" fillId="0" borderId="36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58" zoomScale="86" zoomScaleNormal="86" workbookViewId="0">
      <selection activeCell="D74" sqref="D74"/>
    </sheetView>
  </sheetViews>
  <sheetFormatPr defaultRowHeight="15"/>
  <cols>
    <col min="1" max="1" width="4.42578125" customWidth="1"/>
    <col min="2" max="2" width="28.5703125" customWidth="1"/>
    <col min="3" max="3" width="3.85546875" customWidth="1"/>
    <col min="4" max="4" width="33.5703125" customWidth="1"/>
    <col min="5" max="5" width="16.85546875" customWidth="1"/>
    <col min="6" max="6" width="7.5703125" customWidth="1"/>
    <col min="7" max="7" width="9.7109375" customWidth="1"/>
    <col min="8" max="9" width="7.5703125" customWidth="1"/>
    <col min="10" max="10" width="15.85546875" customWidth="1"/>
    <col min="11" max="11" width="7.140625" customWidth="1"/>
    <col min="12" max="12" width="19" customWidth="1"/>
    <col min="13" max="14" width="10.85546875" customWidth="1"/>
    <col min="15" max="15" width="9.28515625" customWidth="1"/>
    <col min="17" max="17" width="15.85546875" customWidth="1"/>
  </cols>
  <sheetData>
    <row r="1" spans="1:1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>
      <c r="A4" s="96" t="s">
        <v>86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 ht="15.75" thickBot="1"/>
    <row r="6" spans="1:15" ht="15.75" thickTop="1">
      <c r="A6" s="97" t="s">
        <v>3</v>
      </c>
      <c r="B6" s="99" t="s">
        <v>4</v>
      </c>
      <c r="C6" s="101" t="s">
        <v>5</v>
      </c>
      <c r="D6" s="102"/>
      <c r="E6" s="107" t="s">
        <v>6</v>
      </c>
      <c r="F6" s="109" t="s">
        <v>7</v>
      </c>
      <c r="G6" s="92" t="s">
        <v>8</v>
      </c>
      <c r="H6" s="1"/>
      <c r="I6" s="112" t="s">
        <v>9</v>
      </c>
      <c r="J6" s="112"/>
      <c r="K6" s="112"/>
      <c r="L6" s="113" t="s">
        <v>10</v>
      </c>
      <c r="M6" s="109" t="s">
        <v>11</v>
      </c>
      <c r="N6" s="109" t="s">
        <v>12</v>
      </c>
      <c r="O6" s="116" t="s">
        <v>13</v>
      </c>
    </row>
    <row r="7" spans="1:15">
      <c r="A7" s="98"/>
      <c r="B7" s="100"/>
      <c r="C7" s="103"/>
      <c r="D7" s="104"/>
      <c r="E7" s="108"/>
      <c r="F7" s="110"/>
      <c r="G7" s="100" t="s">
        <v>14</v>
      </c>
      <c r="H7" s="100" t="s">
        <v>15</v>
      </c>
      <c r="I7" s="100" t="s">
        <v>14</v>
      </c>
      <c r="J7" s="119" t="s">
        <v>15</v>
      </c>
      <c r="K7" s="119"/>
      <c r="L7" s="114"/>
      <c r="M7" s="110"/>
      <c r="N7" s="110"/>
      <c r="O7" s="117"/>
    </row>
    <row r="8" spans="1:15">
      <c r="A8" s="98"/>
      <c r="B8" s="100"/>
      <c r="C8" s="105"/>
      <c r="D8" s="106"/>
      <c r="E8" s="108"/>
      <c r="F8" s="111"/>
      <c r="G8" s="100"/>
      <c r="H8" s="100"/>
      <c r="I8" s="100"/>
      <c r="J8" s="3" t="s">
        <v>16</v>
      </c>
      <c r="K8" s="2" t="s">
        <v>17</v>
      </c>
      <c r="L8" s="115"/>
      <c r="M8" s="111"/>
      <c r="N8" s="111"/>
      <c r="O8" s="118"/>
    </row>
    <row r="9" spans="1:15" s="6" customFormat="1">
      <c r="A9" s="4">
        <v>1</v>
      </c>
      <c r="B9" s="3">
        <v>2</v>
      </c>
      <c r="C9" s="122">
        <v>3</v>
      </c>
      <c r="D9" s="123"/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5">
        <v>14</v>
      </c>
    </row>
    <row r="10" spans="1:15" ht="19.899999999999999" customHeight="1">
      <c r="A10" s="7">
        <v>1</v>
      </c>
      <c r="B10" s="8" t="s">
        <v>18</v>
      </c>
      <c r="C10" s="63">
        <v>1</v>
      </c>
      <c r="D10" s="10" t="s">
        <v>19</v>
      </c>
      <c r="E10" s="11">
        <v>23292000</v>
      </c>
      <c r="F10" s="12">
        <f>E10/E60*100</f>
        <v>0.58220597373524174</v>
      </c>
      <c r="G10" s="13">
        <f t="shared" ref="G10:G46" si="0">J10/E10*100</f>
        <v>28.164176541301732</v>
      </c>
      <c r="H10" s="13">
        <f t="shared" ref="H10:H46" si="1">J10/E10*100</f>
        <v>28.164176541301732</v>
      </c>
      <c r="I10" s="13">
        <f t="shared" ref="I10:I46" si="2">F10*G10/100</f>
        <v>0.16397351827679826</v>
      </c>
      <c r="J10" s="14">
        <v>6560000</v>
      </c>
      <c r="K10" s="13">
        <f t="shared" ref="K10:K18" si="3">F10*H10/100</f>
        <v>0.16397351827679826</v>
      </c>
      <c r="L10" s="15">
        <f t="shared" ref="L10:L23" si="4">E10-J10</f>
        <v>16732000</v>
      </c>
      <c r="M10" s="8"/>
      <c r="N10" s="8"/>
      <c r="O10" s="16"/>
    </row>
    <row r="11" spans="1:15" ht="19.899999999999999" customHeight="1">
      <c r="A11" s="17"/>
      <c r="B11" s="18" t="s">
        <v>20</v>
      </c>
      <c r="C11" s="63">
        <v>2</v>
      </c>
      <c r="D11" s="19" t="s">
        <v>21</v>
      </c>
      <c r="E11" s="11">
        <v>5000000</v>
      </c>
      <c r="F11" s="12">
        <f>E11/E60*100</f>
        <v>0.12497981575975479</v>
      </c>
      <c r="G11" s="13">
        <f t="shared" ref="G11:G16" si="5">J11/E11*100</f>
        <v>0</v>
      </c>
      <c r="H11" s="13">
        <f t="shared" ref="H11:H16" si="6">J11/E11*100</f>
        <v>0</v>
      </c>
      <c r="I11" s="13">
        <f t="shared" ref="I11:I16" si="7">F11*G11/100</f>
        <v>0</v>
      </c>
      <c r="J11" s="14">
        <v>0</v>
      </c>
      <c r="K11" s="13">
        <f t="shared" ref="K11:K16" si="8">F11*H11/100</f>
        <v>0</v>
      </c>
      <c r="L11" s="15">
        <f t="shared" ref="L11:L16" si="9">E11-J11</f>
        <v>5000000</v>
      </c>
      <c r="M11" s="8"/>
      <c r="N11" s="8"/>
      <c r="O11" s="16"/>
    </row>
    <row r="12" spans="1:15" ht="19.899999999999999" customHeight="1">
      <c r="A12" s="17"/>
      <c r="B12" s="8"/>
      <c r="C12" s="63">
        <v>3</v>
      </c>
      <c r="D12" s="19" t="s">
        <v>22</v>
      </c>
      <c r="E12" s="11">
        <v>5000000</v>
      </c>
      <c r="F12" s="12">
        <f>E12/E60*100</f>
        <v>0.12497981575975479</v>
      </c>
      <c r="G12" s="13">
        <f t="shared" si="5"/>
        <v>0</v>
      </c>
      <c r="H12" s="13">
        <f t="shared" si="6"/>
        <v>0</v>
      </c>
      <c r="I12" s="13">
        <f t="shared" si="7"/>
        <v>0</v>
      </c>
      <c r="J12" s="14">
        <v>0</v>
      </c>
      <c r="K12" s="13">
        <f t="shared" si="8"/>
        <v>0</v>
      </c>
      <c r="L12" s="15">
        <f t="shared" si="9"/>
        <v>5000000</v>
      </c>
      <c r="M12" s="8"/>
      <c r="N12" s="8"/>
      <c r="O12" s="16"/>
    </row>
    <row r="13" spans="1:15" ht="19.899999999999999" customHeight="1">
      <c r="A13" s="17"/>
      <c r="B13" s="8"/>
      <c r="C13" s="63">
        <v>4</v>
      </c>
      <c r="D13" s="19" t="s">
        <v>23</v>
      </c>
      <c r="E13" s="11">
        <v>5000000</v>
      </c>
      <c r="F13" s="12">
        <f>E13/E60*100</f>
        <v>0.12497981575975479</v>
      </c>
      <c r="G13" s="13">
        <f t="shared" si="5"/>
        <v>0</v>
      </c>
      <c r="H13" s="13">
        <f t="shared" si="6"/>
        <v>0</v>
      </c>
      <c r="I13" s="13">
        <f t="shared" si="7"/>
        <v>0</v>
      </c>
      <c r="J13" s="14">
        <v>0</v>
      </c>
      <c r="K13" s="13">
        <f t="shared" si="8"/>
        <v>0</v>
      </c>
      <c r="L13" s="15">
        <f t="shared" si="9"/>
        <v>5000000</v>
      </c>
      <c r="M13" s="8"/>
      <c r="N13" s="8"/>
      <c r="O13" s="16"/>
    </row>
    <row r="14" spans="1:15" ht="19.899999999999999" customHeight="1">
      <c r="A14" s="17"/>
      <c r="B14" s="8"/>
      <c r="C14" s="63">
        <v>5</v>
      </c>
      <c r="D14" s="20" t="s">
        <v>24</v>
      </c>
      <c r="E14" s="11">
        <v>5000000</v>
      </c>
      <c r="F14" s="12">
        <f>E14/E60*100</f>
        <v>0.12497981575975479</v>
      </c>
      <c r="G14" s="13">
        <f t="shared" si="5"/>
        <v>0</v>
      </c>
      <c r="H14" s="13">
        <f t="shared" si="6"/>
        <v>0</v>
      </c>
      <c r="I14" s="13">
        <f t="shared" si="7"/>
        <v>0</v>
      </c>
      <c r="J14" s="14">
        <v>0</v>
      </c>
      <c r="K14" s="13">
        <f t="shared" si="8"/>
        <v>0</v>
      </c>
      <c r="L14" s="15">
        <f t="shared" si="9"/>
        <v>5000000</v>
      </c>
      <c r="M14" s="8"/>
      <c r="N14" s="8"/>
      <c r="O14" s="16"/>
    </row>
    <row r="15" spans="1:15" ht="19.899999999999999" customHeight="1">
      <c r="A15" s="17"/>
      <c r="B15" s="8"/>
      <c r="C15" s="63">
        <v>6</v>
      </c>
      <c r="D15" s="19" t="s">
        <v>25</v>
      </c>
      <c r="E15" s="11">
        <v>5000000</v>
      </c>
      <c r="F15" s="12">
        <f>E15/E60*100</f>
        <v>0.12497981575975479</v>
      </c>
      <c r="G15" s="13">
        <f t="shared" si="5"/>
        <v>79.314279999999997</v>
      </c>
      <c r="H15" s="13">
        <f t="shared" si="6"/>
        <v>79.314279999999997</v>
      </c>
      <c r="I15" s="13">
        <f t="shared" si="7"/>
        <v>9.9126841015176034E-2</v>
      </c>
      <c r="J15" s="14">
        <v>3965714</v>
      </c>
      <c r="K15" s="13">
        <f t="shared" si="8"/>
        <v>9.9126841015176034E-2</v>
      </c>
      <c r="L15" s="15">
        <f t="shared" si="9"/>
        <v>1034286</v>
      </c>
      <c r="M15" s="8"/>
      <c r="N15" s="8"/>
      <c r="O15" s="16"/>
    </row>
    <row r="16" spans="1:15" ht="19.899999999999999" customHeight="1" thickBot="1">
      <c r="A16" s="17"/>
      <c r="B16" s="8"/>
      <c r="C16" s="63">
        <v>7</v>
      </c>
      <c r="D16" s="19" t="s">
        <v>26</v>
      </c>
      <c r="E16" s="11">
        <v>14953400</v>
      </c>
      <c r="F16" s="12">
        <f>E16/E60*100</f>
        <v>0.3737746353963835</v>
      </c>
      <c r="G16" s="13">
        <f t="shared" si="5"/>
        <v>17.026228148782216</v>
      </c>
      <c r="H16" s="13">
        <f t="shared" si="6"/>
        <v>17.026228148782216</v>
      </c>
      <c r="I16" s="13">
        <f t="shared" si="7"/>
        <v>6.3639722184867145E-2</v>
      </c>
      <c r="J16" s="14">
        <v>2546000</v>
      </c>
      <c r="K16" s="13">
        <f t="shared" si="8"/>
        <v>6.3639722184867145E-2</v>
      </c>
      <c r="L16" s="15">
        <f t="shared" si="9"/>
        <v>12407400</v>
      </c>
      <c r="M16" s="8"/>
      <c r="N16" s="8"/>
      <c r="O16" s="16"/>
    </row>
    <row r="17" spans="1:15" ht="17.25" thickBot="1">
      <c r="A17" s="120" t="s">
        <v>27</v>
      </c>
      <c r="B17" s="121"/>
      <c r="C17" s="121"/>
      <c r="D17" s="121"/>
      <c r="E17" s="21">
        <f>SUM(E10:E16)</f>
        <v>63245400</v>
      </c>
      <c r="F17" s="22">
        <f>E17/E60*100</f>
        <v>1.580879687930399</v>
      </c>
      <c r="G17" s="23">
        <f t="shared" si="0"/>
        <v>20.668244647041522</v>
      </c>
      <c r="H17" s="23">
        <f t="shared" si="1"/>
        <v>20.668244647041522</v>
      </c>
      <c r="I17" s="23">
        <f t="shared" si="2"/>
        <v>0.32674008147684142</v>
      </c>
      <c r="J17" s="24">
        <f>SUM(J10:J16)</f>
        <v>13071714</v>
      </c>
      <c r="K17" s="23">
        <f t="shared" si="3"/>
        <v>0.32674008147684142</v>
      </c>
      <c r="L17" s="25">
        <f t="shared" si="4"/>
        <v>50173686</v>
      </c>
      <c r="M17" s="26"/>
      <c r="N17" s="26"/>
      <c r="O17" s="27"/>
    </row>
    <row r="18" spans="1:15">
      <c r="A18" s="7">
        <v>2</v>
      </c>
      <c r="B18" s="8" t="s">
        <v>28</v>
      </c>
      <c r="C18" s="64">
        <v>1</v>
      </c>
      <c r="D18" s="19" t="s">
        <v>29</v>
      </c>
      <c r="E18" s="79">
        <v>2557646000</v>
      </c>
      <c r="F18" s="12">
        <f>E18/E60*100</f>
        <v>63.93082517173476</v>
      </c>
      <c r="G18" s="13">
        <f t="shared" si="0"/>
        <v>36.431874622211211</v>
      </c>
      <c r="H18" s="13">
        <f t="shared" si="1"/>
        <v>36.431874622211211</v>
      </c>
      <c r="I18" s="13">
        <f t="shared" si="2"/>
        <v>23.291198071511452</v>
      </c>
      <c r="J18" s="74">
        <v>931798384</v>
      </c>
      <c r="K18" s="13">
        <f t="shared" si="3"/>
        <v>23.291198071511452</v>
      </c>
      <c r="L18" s="15">
        <f t="shared" si="4"/>
        <v>1625847616</v>
      </c>
      <c r="M18" s="8"/>
      <c r="N18" s="8"/>
      <c r="O18" s="16"/>
    </row>
    <row r="19" spans="1:15" ht="23.25" customHeight="1">
      <c r="A19" s="17"/>
      <c r="B19" s="9" t="s">
        <v>30</v>
      </c>
      <c r="C19" s="65">
        <v>2</v>
      </c>
      <c r="D19" s="19" t="s">
        <v>31</v>
      </c>
      <c r="E19" s="11">
        <v>5000000</v>
      </c>
      <c r="F19" s="12">
        <f>E19/E60*100</f>
        <v>0.12497981575975479</v>
      </c>
      <c r="G19" s="13">
        <f t="shared" si="0"/>
        <v>94.260840000000002</v>
      </c>
      <c r="H19" s="13">
        <f t="shared" si="1"/>
        <v>94.260840000000002</v>
      </c>
      <c r="I19" s="13">
        <f t="shared" si="2"/>
        <v>0.11780702416559725</v>
      </c>
      <c r="J19" s="14">
        <v>4713042</v>
      </c>
      <c r="K19" s="13">
        <f>F19*H19</f>
        <v>11.780702416559725</v>
      </c>
      <c r="L19" s="15">
        <f t="shared" si="4"/>
        <v>286958</v>
      </c>
      <c r="M19" s="8"/>
      <c r="N19" s="8"/>
      <c r="O19" s="16"/>
    </row>
    <row r="20" spans="1:15" ht="20.25" customHeight="1">
      <c r="A20" s="17"/>
      <c r="B20" s="8"/>
      <c r="C20" s="64">
        <v>3</v>
      </c>
      <c r="D20" s="19" t="s">
        <v>32</v>
      </c>
      <c r="E20" s="11">
        <v>13837600</v>
      </c>
      <c r="F20" s="12">
        <f>E20/E60*100</f>
        <v>0.34588413971143661</v>
      </c>
      <c r="G20" s="13">
        <f t="shared" si="0"/>
        <v>0</v>
      </c>
      <c r="H20" s="13">
        <f t="shared" si="1"/>
        <v>0</v>
      </c>
      <c r="I20" s="13">
        <f t="shared" si="2"/>
        <v>0</v>
      </c>
      <c r="J20" s="14">
        <v>0</v>
      </c>
      <c r="K20" s="13">
        <f>F20*H20</f>
        <v>0</v>
      </c>
      <c r="L20" s="15">
        <f t="shared" si="4"/>
        <v>13837600</v>
      </c>
      <c r="M20" s="8"/>
      <c r="N20" s="8"/>
      <c r="O20" s="16"/>
    </row>
    <row r="21" spans="1:15" ht="18" customHeight="1">
      <c r="A21" s="17"/>
      <c r="B21" s="8"/>
      <c r="C21" s="64">
        <v>4</v>
      </c>
      <c r="D21" s="19" t="s">
        <v>33</v>
      </c>
      <c r="E21" s="11">
        <v>5000000</v>
      </c>
      <c r="F21" s="12">
        <f>E21/E60*100</f>
        <v>0.12497981575975479</v>
      </c>
      <c r="G21" s="13">
        <f t="shared" si="0"/>
        <v>0</v>
      </c>
      <c r="H21" s="13">
        <f t="shared" si="1"/>
        <v>0</v>
      </c>
      <c r="I21" s="13">
        <f t="shared" si="2"/>
        <v>0</v>
      </c>
      <c r="J21" s="14">
        <v>0</v>
      </c>
      <c r="K21" s="13">
        <f>F21*H21</f>
        <v>0</v>
      </c>
      <c r="L21" s="15">
        <f t="shared" si="4"/>
        <v>5000000</v>
      </c>
      <c r="M21" s="8"/>
      <c r="N21" s="8"/>
      <c r="O21" s="16"/>
    </row>
    <row r="22" spans="1:15" ht="25.5">
      <c r="A22" s="17"/>
      <c r="B22" s="8"/>
      <c r="C22" s="64">
        <v>5</v>
      </c>
      <c r="D22" s="19" t="s">
        <v>34</v>
      </c>
      <c r="E22" s="11">
        <v>11712000</v>
      </c>
      <c r="F22" s="12">
        <f>E22/E60*100</f>
        <v>0.29275272043564959</v>
      </c>
      <c r="G22" s="13">
        <f t="shared" si="0"/>
        <v>100</v>
      </c>
      <c r="H22" s="13">
        <f t="shared" si="1"/>
        <v>100</v>
      </c>
      <c r="I22" s="13">
        <f t="shared" si="2"/>
        <v>0.29275272043564959</v>
      </c>
      <c r="J22" s="14">
        <v>11712000</v>
      </c>
      <c r="K22" s="13">
        <f>F22*H22</f>
        <v>29.275272043564961</v>
      </c>
      <c r="L22" s="15">
        <f t="shared" si="4"/>
        <v>0</v>
      </c>
      <c r="M22" s="8"/>
      <c r="N22" s="8"/>
      <c r="O22" s="16"/>
    </row>
    <row r="23" spans="1:15" ht="26.25" thickBot="1">
      <c r="A23" s="17"/>
      <c r="B23" s="8"/>
      <c r="C23" s="64">
        <v>6</v>
      </c>
      <c r="D23" s="28" t="s">
        <v>35</v>
      </c>
      <c r="E23" s="11">
        <v>5000000</v>
      </c>
      <c r="F23" s="12">
        <f>E23/E60*100</f>
        <v>0.12497981575975479</v>
      </c>
      <c r="G23" s="13">
        <f t="shared" si="0"/>
        <v>0</v>
      </c>
      <c r="H23" s="13">
        <f t="shared" si="1"/>
        <v>0</v>
      </c>
      <c r="I23" s="13">
        <f t="shared" si="2"/>
        <v>0</v>
      </c>
      <c r="J23" s="14">
        <v>0</v>
      </c>
      <c r="K23" s="13">
        <f>F23*H23</f>
        <v>0</v>
      </c>
      <c r="L23" s="15">
        <f t="shared" si="4"/>
        <v>5000000</v>
      </c>
      <c r="M23" s="8"/>
      <c r="N23" s="8"/>
      <c r="O23" s="16"/>
    </row>
    <row r="24" spans="1:15" ht="17.25" thickBot="1">
      <c r="A24" s="120" t="s">
        <v>36</v>
      </c>
      <c r="B24" s="121"/>
      <c r="C24" s="121"/>
      <c r="D24" s="121"/>
      <c r="E24" s="21">
        <f>SUM(E18:E23)</f>
        <v>2598195600</v>
      </c>
      <c r="F24" s="22">
        <f>E24/E60*100</f>
        <v>64.944401479161115</v>
      </c>
      <c r="G24" s="23">
        <f t="shared" si="0"/>
        <v>36.495459618205807</v>
      </c>
      <c r="H24" s="23">
        <f t="shared" si="1"/>
        <v>36.495459618205807</v>
      </c>
      <c r="I24" s="23">
        <f t="shared" si="2"/>
        <v>23.7017578161127</v>
      </c>
      <c r="J24" s="21">
        <f>SUM(J18:J23)</f>
        <v>948223426</v>
      </c>
      <c r="K24" s="23">
        <f>F24*H24/100</f>
        <v>23.7017578161127</v>
      </c>
      <c r="L24" s="25">
        <f>SUM(L18:L23)</f>
        <v>1649972174</v>
      </c>
      <c r="M24" s="26"/>
      <c r="N24" s="26"/>
      <c r="O24" s="27"/>
    </row>
    <row r="25" spans="1:15" ht="25.5">
      <c r="A25" s="29">
        <v>3</v>
      </c>
      <c r="B25" s="78" t="s">
        <v>37</v>
      </c>
      <c r="C25" s="66">
        <v>1</v>
      </c>
      <c r="D25" s="20" t="s">
        <v>38</v>
      </c>
      <c r="E25" s="70">
        <v>4000000</v>
      </c>
      <c r="F25" s="68">
        <f>E25/E60*100</f>
        <v>9.9983852607803847E-2</v>
      </c>
      <c r="G25" s="71">
        <f t="shared" si="0"/>
        <v>0</v>
      </c>
      <c r="H25" s="71">
        <f t="shared" si="1"/>
        <v>0</v>
      </c>
      <c r="I25" s="71">
        <f t="shared" si="2"/>
        <v>0</v>
      </c>
      <c r="J25" s="74">
        <v>0</v>
      </c>
      <c r="K25" s="71">
        <f t="shared" ref="K25:K46" si="10">F25*H25</f>
        <v>0</v>
      </c>
      <c r="L25" s="67">
        <f t="shared" ref="L25:L46" si="11">E25-J25</f>
        <v>4000000</v>
      </c>
      <c r="M25" s="8"/>
      <c r="N25" s="8"/>
      <c r="O25" s="16"/>
    </row>
    <row r="26" spans="1:15" ht="19.5" customHeight="1">
      <c r="A26" s="17"/>
      <c r="B26" s="8" t="s">
        <v>39</v>
      </c>
      <c r="C26" s="66">
        <v>2</v>
      </c>
      <c r="D26" s="20" t="s">
        <v>40</v>
      </c>
      <c r="E26" s="70">
        <v>5560000</v>
      </c>
      <c r="F26" s="68">
        <f>E26/E60*100</f>
        <v>0.13897755512484733</v>
      </c>
      <c r="G26" s="71">
        <f t="shared" si="0"/>
        <v>0</v>
      </c>
      <c r="H26" s="71">
        <f t="shared" si="1"/>
        <v>0</v>
      </c>
      <c r="I26" s="71">
        <f t="shared" si="2"/>
        <v>0</v>
      </c>
      <c r="J26" s="74">
        <v>0</v>
      </c>
      <c r="K26" s="71">
        <f t="shared" si="10"/>
        <v>0</v>
      </c>
      <c r="L26" s="67">
        <f t="shared" si="11"/>
        <v>5560000</v>
      </c>
      <c r="M26" s="8"/>
      <c r="N26" s="8"/>
      <c r="O26" s="16"/>
    </row>
    <row r="27" spans="1:15" ht="25.5" customHeight="1">
      <c r="A27" s="17"/>
      <c r="B27" s="8"/>
      <c r="C27" s="66">
        <v>3</v>
      </c>
      <c r="D27" s="20" t="s">
        <v>74</v>
      </c>
      <c r="E27" s="70">
        <v>35492000</v>
      </c>
      <c r="F27" s="68">
        <f>E27/E45*100</f>
        <v>3.4303288155545868</v>
      </c>
      <c r="G27" s="71">
        <f t="shared" ref="G27" si="12">J27/E27*100</f>
        <v>0</v>
      </c>
      <c r="H27" s="71">
        <f t="shared" ref="H27" si="13">J27/E27*100</f>
        <v>0</v>
      </c>
      <c r="I27" s="71">
        <f t="shared" ref="I27" si="14">F27*G27/100</f>
        <v>0</v>
      </c>
      <c r="J27" s="74">
        <v>0</v>
      </c>
      <c r="K27" s="71">
        <f t="shared" ref="K27" si="15">F27*H27</f>
        <v>0</v>
      </c>
      <c r="L27" s="67">
        <f t="shared" ref="L27" si="16">E27-J27</f>
        <v>35492000</v>
      </c>
      <c r="M27" s="8"/>
      <c r="N27" s="8"/>
      <c r="O27" s="16"/>
    </row>
    <row r="28" spans="1:15" ht="25.5">
      <c r="A28" s="17"/>
      <c r="B28" s="8"/>
      <c r="C28" s="66">
        <v>4</v>
      </c>
      <c r="D28" s="20" t="s">
        <v>41</v>
      </c>
      <c r="E28" s="70">
        <v>4000000</v>
      </c>
      <c r="F28" s="68">
        <f>E28/E60*100</f>
        <v>9.9983852607803847E-2</v>
      </c>
      <c r="G28" s="71">
        <f t="shared" si="0"/>
        <v>0</v>
      </c>
      <c r="H28" s="71">
        <f t="shared" si="1"/>
        <v>0</v>
      </c>
      <c r="I28" s="71">
        <f t="shared" si="2"/>
        <v>0</v>
      </c>
      <c r="J28" s="75">
        <v>0</v>
      </c>
      <c r="K28" s="71">
        <f t="shared" si="10"/>
        <v>0</v>
      </c>
      <c r="L28" s="67">
        <f t="shared" si="11"/>
        <v>4000000</v>
      </c>
      <c r="M28" s="8"/>
      <c r="N28" s="8"/>
      <c r="O28" s="16"/>
    </row>
    <row r="29" spans="1:15">
      <c r="A29" s="17"/>
      <c r="B29" s="8"/>
      <c r="C29" s="66">
        <v>5</v>
      </c>
      <c r="D29" s="60" t="s">
        <v>75</v>
      </c>
      <c r="E29" s="67">
        <v>119450000</v>
      </c>
      <c r="F29" s="68">
        <f>E29/E60*100</f>
        <v>2.9857677985005422</v>
      </c>
      <c r="G29" s="71">
        <f t="shared" ref="G29:G30" si="17">J29/E29*100</f>
        <v>0</v>
      </c>
      <c r="H29" s="71">
        <f t="shared" ref="H29:H30" si="18">J29/E29*100</f>
        <v>0</v>
      </c>
      <c r="I29" s="71">
        <f t="shared" ref="I29:I30" si="19">F29*G29/100</f>
        <v>0</v>
      </c>
      <c r="J29" s="75">
        <v>0</v>
      </c>
      <c r="K29" s="71">
        <f t="shared" ref="K29:K38" si="20">F29*H29</f>
        <v>0</v>
      </c>
      <c r="L29" s="67">
        <f t="shared" ref="L29:L30" si="21">E29-J29</f>
        <v>119450000</v>
      </c>
      <c r="M29" s="8"/>
      <c r="N29" s="8"/>
      <c r="O29" s="16"/>
    </row>
    <row r="30" spans="1:15">
      <c r="A30" s="17"/>
      <c r="B30" s="8"/>
      <c r="C30" s="66">
        <v>6</v>
      </c>
      <c r="D30" s="60" t="s">
        <v>76</v>
      </c>
      <c r="E30" s="67">
        <v>4000000</v>
      </c>
      <c r="F30" s="68">
        <f>E30/E45*100</f>
        <v>0.38660304469227846</v>
      </c>
      <c r="G30" s="71">
        <f t="shared" si="17"/>
        <v>54.400000000000006</v>
      </c>
      <c r="H30" s="71">
        <f t="shared" si="18"/>
        <v>54.400000000000006</v>
      </c>
      <c r="I30" s="71">
        <f t="shared" si="19"/>
        <v>0.2103120563125995</v>
      </c>
      <c r="J30" s="75">
        <v>2176000</v>
      </c>
      <c r="K30" s="71">
        <f t="shared" si="20"/>
        <v>21.031205631259951</v>
      </c>
      <c r="L30" s="67">
        <f t="shared" si="21"/>
        <v>1824000</v>
      </c>
      <c r="M30" s="8"/>
      <c r="N30" s="8"/>
      <c r="O30" s="16"/>
    </row>
    <row r="31" spans="1:15">
      <c r="A31" s="17"/>
      <c r="B31" s="8"/>
      <c r="C31" s="66">
        <v>7</v>
      </c>
      <c r="D31" s="30" t="s">
        <v>42</v>
      </c>
      <c r="E31" s="67">
        <v>7000000</v>
      </c>
      <c r="F31" s="68">
        <f>E31/E60*100</f>
        <v>0.17497174206365673</v>
      </c>
      <c r="G31" s="71">
        <f t="shared" si="0"/>
        <v>46.142857142857139</v>
      </c>
      <c r="H31" s="71">
        <f t="shared" si="1"/>
        <v>46.142857142857139</v>
      </c>
      <c r="I31" s="71">
        <f t="shared" si="2"/>
        <v>8.0736960980801589E-2</v>
      </c>
      <c r="J31" s="94">
        <v>3230000</v>
      </c>
      <c r="K31" s="71">
        <f t="shared" si="10"/>
        <v>8.0736960980801591</v>
      </c>
      <c r="L31" s="67">
        <f t="shared" si="11"/>
        <v>3770000</v>
      </c>
      <c r="M31" s="8"/>
      <c r="N31" s="8"/>
      <c r="O31" s="16"/>
    </row>
    <row r="32" spans="1:15" ht="25.5">
      <c r="A32" s="17"/>
      <c r="B32" s="8"/>
      <c r="C32" s="66">
        <v>8</v>
      </c>
      <c r="D32" s="30" t="s">
        <v>43</v>
      </c>
      <c r="E32" s="67">
        <v>5000000</v>
      </c>
      <c r="F32" s="68">
        <f>E32/E60*100</f>
        <v>0.12497981575975479</v>
      </c>
      <c r="G32" s="71">
        <f t="shared" si="0"/>
        <v>19</v>
      </c>
      <c r="H32" s="71">
        <f t="shared" si="1"/>
        <v>19</v>
      </c>
      <c r="I32" s="71">
        <f t="shared" si="2"/>
        <v>2.3746164994353412E-2</v>
      </c>
      <c r="J32" s="75">
        <v>950000</v>
      </c>
      <c r="K32" s="71">
        <f t="shared" si="20"/>
        <v>2.3746164994353411</v>
      </c>
      <c r="L32" s="67">
        <f t="shared" si="11"/>
        <v>4050000</v>
      </c>
      <c r="M32" s="8"/>
      <c r="N32" s="8"/>
      <c r="O32" s="16"/>
    </row>
    <row r="33" spans="1:15" ht="16.5" customHeight="1">
      <c r="A33" s="17"/>
      <c r="B33" s="8"/>
      <c r="C33" s="66">
        <v>9</v>
      </c>
      <c r="D33" s="30" t="s">
        <v>44</v>
      </c>
      <c r="E33" s="67">
        <v>200000000</v>
      </c>
      <c r="F33" s="68">
        <f>E33/E60*100</f>
        <v>4.9991926303901915</v>
      </c>
      <c r="G33" s="71">
        <f t="shared" si="0"/>
        <v>8.4466000000000001</v>
      </c>
      <c r="H33" s="71">
        <f t="shared" si="1"/>
        <v>8.4466000000000001</v>
      </c>
      <c r="I33" s="71">
        <f t="shared" si="2"/>
        <v>0.42226180471853797</v>
      </c>
      <c r="J33" s="75">
        <v>16893200</v>
      </c>
      <c r="K33" s="71">
        <f t="shared" si="20"/>
        <v>42.226180471853795</v>
      </c>
      <c r="L33" s="67">
        <f t="shared" si="11"/>
        <v>183106800</v>
      </c>
      <c r="M33" s="8"/>
      <c r="N33" s="8"/>
      <c r="O33" s="16"/>
    </row>
    <row r="34" spans="1:15" ht="16.5" customHeight="1">
      <c r="A34" s="17"/>
      <c r="B34" s="8"/>
      <c r="C34" s="66">
        <v>10</v>
      </c>
      <c r="D34" s="30" t="s">
        <v>77</v>
      </c>
      <c r="E34" s="67">
        <v>28267000</v>
      </c>
      <c r="F34" s="68">
        <f>E34/E60*100</f>
        <v>0.70656089041619785</v>
      </c>
      <c r="G34" s="71">
        <f t="shared" si="0"/>
        <v>0</v>
      </c>
      <c r="H34" s="71">
        <f t="shared" si="1"/>
        <v>0</v>
      </c>
      <c r="I34" s="71">
        <f t="shared" si="2"/>
        <v>0</v>
      </c>
      <c r="J34" s="75">
        <v>0</v>
      </c>
      <c r="K34" s="71">
        <f t="shared" si="10"/>
        <v>0</v>
      </c>
      <c r="L34" s="67">
        <f t="shared" si="11"/>
        <v>28267000</v>
      </c>
      <c r="M34" s="8"/>
      <c r="N34" s="8"/>
      <c r="O34" s="16"/>
    </row>
    <row r="35" spans="1:15">
      <c r="A35" s="17"/>
      <c r="B35" s="8"/>
      <c r="C35" s="66">
        <v>11</v>
      </c>
      <c r="D35" s="60" t="s">
        <v>78</v>
      </c>
      <c r="E35" s="67">
        <v>5272000</v>
      </c>
      <c r="F35" s="68">
        <f>E35/E60*100</f>
        <v>0.13177871773708544</v>
      </c>
      <c r="G35" s="71">
        <f t="shared" si="0"/>
        <v>0</v>
      </c>
      <c r="H35" s="71">
        <f t="shared" si="1"/>
        <v>0</v>
      </c>
      <c r="I35" s="71">
        <f t="shared" si="2"/>
        <v>0</v>
      </c>
      <c r="J35" s="75">
        <v>0</v>
      </c>
      <c r="K35" s="71">
        <f t="shared" si="20"/>
        <v>0</v>
      </c>
      <c r="L35" s="67">
        <f t="shared" si="11"/>
        <v>5272000</v>
      </c>
      <c r="M35" s="8"/>
      <c r="N35" s="8"/>
      <c r="O35" s="16"/>
    </row>
    <row r="36" spans="1:15" ht="15.75" thickBot="1">
      <c r="A36" s="31"/>
      <c r="B36" s="32"/>
      <c r="C36" s="81">
        <v>12</v>
      </c>
      <c r="D36" s="82" t="s">
        <v>45</v>
      </c>
      <c r="E36" s="69">
        <v>173540000</v>
      </c>
      <c r="F36" s="72">
        <f>E36/E60*100</f>
        <v>4.3377994453895692</v>
      </c>
      <c r="G36" s="73">
        <f t="shared" si="0"/>
        <v>0</v>
      </c>
      <c r="H36" s="73">
        <f t="shared" si="1"/>
        <v>0</v>
      </c>
      <c r="I36" s="73">
        <f t="shared" si="2"/>
        <v>0</v>
      </c>
      <c r="J36" s="76">
        <v>0</v>
      </c>
      <c r="K36" s="73">
        <f t="shared" si="20"/>
        <v>0</v>
      </c>
      <c r="L36" s="69">
        <f t="shared" si="11"/>
        <v>173540000</v>
      </c>
      <c r="M36" s="32"/>
      <c r="N36" s="32"/>
      <c r="O36" s="33"/>
    </row>
    <row r="37" spans="1:15" ht="15.75" thickTop="1">
      <c r="A37" s="83"/>
      <c r="B37" s="84"/>
      <c r="C37" s="85">
        <v>13</v>
      </c>
      <c r="D37" s="86" t="s">
        <v>46</v>
      </c>
      <c r="E37" s="87">
        <v>8000000</v>
      </c>
      <c r="F37" s="88">
        <f>E37/E60*100</f>
        <v>0.19996770521560769</v>
      </c>
      <c r="G37" s="89">
        <f t="shared" si="0"/>
        <v>0</v>
      </c>
      <c r="H37" s="89">
        <f t="shared" si="1"/>
        <v>0</v>
      </c>
      <c r="I37" s="89">
        <f t="shared" si="2"/>
        <v>0</v>
      </c>
      <c r="J37" s="90">
        <v>0</v>
      </c>
      <c r="K37" s="89">
        <f t="shared" si="10"/>
        <v>0</v>
      </c>
      <c r="L37" s="87">
        <f t="shared" si="11"/>
        <v>8000000</v>
      </c>
      <c r="M37" s="84"/>
      <c r="N37" s="84"/>
      <c r="O37" s="91"/>
    </row>
    <row r="38" spans="1:15" ht="15.75" customHeight="1">
      <c r="A38" s="17"/>
      <c r="B38" s="8"/>
      <c r="C38" s="66">
        <v>14</v>
      </c>
      <c r="D38" s="60" t="s">
        <v>47</v>
      </c>
      <c r="E38" s="67">
        <v>90960000</v>
      </c>
      <c r="F38" s="68">
        <f>E38/E60*100</f>
        <v>2.2736328083014592</v>
      </c>
      <c r="G38" s="71">
        <f t="shared" si="0"/>
        <v>20.242849604221636</v>
      </c>
      <c r="H38" s="71">
        <f t="shared" si="1"/>
        <v>20.242849604221636</v>
      </c>
      <c r="I38" s="71">
        <f t="shared" si="2"/>
        <v>0.46024806993670514</v>
      </c>
      <c r="J38" s="75">
        <v>18412896</v>
      </c>
      <c r="K38" s="71">
        <f t="shared" si="20"/>
        <v>46.024806993670516</v>
      </c>
      <c r="L38" s="67">
        <f t="shared" si="11"/>
        <v>72547104</v>
      </c>
      <c r="M38" s="8"/>
      <c r="N38" s="8"/>
      <c r="O38" s="16"/>
    </row>
    <row r="39" spans="1:15">
      <c r="A39" s="17"/>
      <c r="B39" s="8"/>
      <c r="C39" s="66">
        <v>15</v>
      </c>
      <c r="D39" s="60" t="s">
        <v>48</v>
      </c>
      <c r="E39" s="67">
        <v>189252000</v>
      </c>
      <c r="F39" s="68">
        <f>E39/E60*100</f>
        <v>4.730536018433023</v>
      </c>
      <c r="G39" s="71">
        <f t="shared" si="0"/>
        <v>24.675247817724514</v>
      </c>
      <c r="H39" s="71">
        <f t="shared" si="1"/>
        <v>24.675247817724514</v>
      </c>
      <c r="I39" s="71">
        <f t="shared" si="2"/>
        <v>1.1672714856550668</v>
      </c>
      <c r="J39" s="75">
        <v>46698400</v>
      </c>
      <c r="K39" s="71">
        <f t="shared" si="10"/>
        <v>116.72714856550667</v>
      </c>
      <c r="L39" s="67">
        <f>E39-J39</f>
        <v>142553600</v>
      </c>
      <c r="M39" s="8"/>
      <c r="N39" s="8"/>
      <c r="O39" s="16"/>
    </row>
    <row r="40" spans="1:15" ht="40.5">
      <c r="A40" s="17"/>
      <c r="B40" s="8"/>
      <c r="C40" s="93">
        <v>16</v>
      </c>
      <c r="D40" s="77" t="s">
        <v>49</v>
      </c>
      <c r="E40" s="67">
        <v>29460000</v>
      </c>
      <c r="F40" s="68">
        <f>E40/E60*100</f>
        <v>0.73638107445647527</v>
      </c>
      <c r="G40" s="71">
        <f t="shared" si="0"/>
        <v>25.765495587236931</v>
      </c>
      <c r="H40" s="71">
        <f t="shared" si="1"/>
        <v>25.765495587236931</v>
      </c>
      <c r="I40" s="71">
        <f t="shared" si="2"/>
        <v>0.18973223324433103</v>
      </c>
      <c r="J40" s="75">
        <v>7590515</v>
      </c>
      <c r="K40" s="71">
        <f t="shared" si="10"/>
        <v>18.973223324433103</v>
      </c>
      <c r="L40" s="67">
        <f t="shared" si="11"/>
        <v>21869485</v>
      </c>
      <c r="M40" s="8"/>
      <c r="N40" s="8"/>
      <c r="O40" s="16"/>
    </row>
    <row r="41" spans="1:15" ht="40.5">
      <c r="A41" s="17"/>
      <c r="B41" s="8"/>
      <c r="C41" s="93">
        <v>17</v>
      </c>
      <c r="D41" s="77" t="s">
        <v>50</v>
      </c>
      <c r="E41" s="67">
        <v>78900000</v>
      </c>
      <c r="F41" s="68">
        <f>E41/E60*100</f>
        <v>1.9721814926889309</v>
      </c>
      <c r="G41" s="71">
        <f t="shared" si="0"/>
        <v>18.269961977186313</v>
      </c>
      <c r="H41" s="71">
        <f t="shared" si="1"/>
        <v>18.269961977186313</v>
      </c>
      <c r="I41" s="71">
        <f t="shared" si="2"/>
        <v>0.36031680883537315</v>
      </c>
      <c r="J41" s="75">
        <v>14415000</v>
      </c>
      <c r="K41" s="71">
        <f t="shared" si="10"/>
        <v>36.031680883537312</v>
      </c>
      <c r="L41" s="67">
        <f t="shared" si="11"/>
        <v>64485000</v>
      </c>
      <c r="M41" s="8"/>
      <c r="N41" s="8"/>
      <c r="O41" s="16"/>
    </row>
    <row r="42" spans="1:15">
      <c r="A42" s="17"/>
      <c r="B42" s="8"/>
      <c r="C42" s="66">
        <v>18</v>
      </c>
      <c r="D42" s="34" t="s">
        <v>51</v>
      </c>
      <c r="E42" s="67">
        <v>9500000</v>
      </c>
      <c r="F42" s="68">
        <f>E42/E60*100</f>
        <v>0.23746164994353411</v>
      </c>
      <c r="G42" s="71">
        <f t="shared" si="0"/>
        <v>10.389473684210525</v>
      </c>
      <c r="H42" s="71">
        <f t="shared" si="1"/>
        <v>10.389473684210525</v>
      </c>
      <c r="I42" s="71">
        <f t="shared" si="2"/>
        <v>2.4671015630975592E-2</v>
      </c>
      <c r="J42" s="75">
        <v>987000</v>
      </c>
      <c r="K42" s="71">
        <f t="shared" si="10"/>
        <v>2.4671015630975592</v>
      </c>
      <c r="L42" s="67">
        <f t="shared" si="11"/>
        <v>8513000</v>
      </c>
      <c r="M42" s="8"/>
      <c r="N42" s="8"/>
      <c r="O42" s="16"/>
    </row>
    <row r="43" spans="1:15">
      <c r="A43" s="17"/>
      <c r="B43" s="8"/>
      <c r="C43" s="66">
        <v>19</v>
      </c>
      <c r="D43" s="34" t="s">
        <v>87</v>
      </c>
      <c r="E43" s="67">
        <v>4000000</v>
      </c>
      <c r="F43" s="68">
        <f>E43/E60*100</f>
        <v>9.9983852607803847E-2</v>
      </c>
      <c r="G43" s="71">
        <f t="shared" si="0"/>
        <v>0</v>
      </c>
      <c r="H43" s="71">
        <f t="shared" si="1"/>
        <v>0</v>
      </c>
      <c r="I43" s="71">
        <f t="shared" si="2"/>
        <v>0</v>
      </c>
      <c r="J43" s="74"/>
      <c r="K43" s="71">
        <f t="shared" si="10"/>
        <v>0</v>
      </c>
      <c r="L43" s="67">
        <f t="shared" si="11"/>
        <v>4000000</v>
      </c>
      <c r="M43" s="8"/>
      <c r="N43" s="8"/>
      <c r="O43" s="16"/>
    </row>
    <row r="44" spans="1:15" ht="27.75" thickBot="1">
      <c r="A44" s="17"/>
      <c r="B44" s="8"/>
      <c r="C44" s="66"/>
      <c r="D44" s="34" t="s">
        <v>85</v>
      </c>
      <c r="E44" s="67">
        <v>33000000</v>
      </c>
      <c r="F44" s="68">
        <f>E44/E60*100</f>
        <v>0.82486678401438174</v>
      </c>
      <c r="G44" s="71">
        <f t="shared" ref="G44" si="22">J44/E44*100</f>
        <v>38.781818181818181</v>
      </c>
      <c r="H44" s="71">
        <f t="shared" ref="H44" si="23">J44/E44*100</f>
        <v>38.781818181818181</v>
      </c>
      <c r="I44" s="71">
        <f t="shared" ref="I44" si="24">F44*G44/100</f>
        <v>0.31989833641866844</v>
      </c>
      <c r="J44" s="74">
        <v>12798000</v>
      </c>
      <c r="K44" s="71">
        <f t="shared" ref="K44" si="25">F44*H44</f>
        <v>31.989833641866841</v>
      </c>
      <c r="L44" s="67">
        <f t="shared" ref="L44" si="26">E44-J44</f>
        <v>20202000</v>
      </c>
      <c r="M44" s="8"/>
      <c r="N44" s="8"/>
      <c r="O44" s="16"/>
    </row>
    <row r="45" spans="1:15" ht="17.25" thickBot="1">
      <c r="A45" s="120" t="s">
        <v>52</v>
      </c>
      <c r="B45" s="121"/>
      <c r="C45" s="121"/>
      <c r="D45" s="121"/>
      <c r="E45" s="21">
        <f>SUM(E25:E44)</f>
        <v>1034653000</v>
      </c>
      <c r="F45" s="22">
        <f>E45/E60*100</f>
        <v>25.862148263055516</v>
      </c>
      <c r="G45" s="23">
        <f t="shared" si="0"/>
        <v>11.99928971355614</v>
      </c>
      <c r="H45" s="23">
        <f t="shared" si="1"/>
        <v>11.99928971355614</v>
      </c>
      <c r="I45" s="23">
        <f t="shared" si="2"/>
        <v>3.1032740962334584</v>
      </c>
      <c r="J45" s="21">
        <f>SUM(J25:J44)</f>
        <v>124151011</v>
      </c>
      <c r="K45" s="23">
        <f>F45*H45/100</f>
        <v>3.1032740962334584</v>
      </c>
      <c r="L45" s="25">
        <f>SUM(L25:L43)</f>
        <v>890299989</v>
      </c>
      <c r="M45" s="26"/>
      <c r="N45" s="26"/>
      <c r="O45" s="27"/>
    </row>
    <row r="46" spans="1:15" ht="33.6" customHeight="1">
      <c r="A46" s="29">
        <v>4</v>
      </c>
      <c r="B46" s="35" t="s">
        <v>53</v>
      </c>
      <c r="C46" s="57">
        <v>1</v>
      </c>
      <c r="D46" s="43" t="s">
        <v>79</v>
      </c>
      <c r="E46" s="11">
        <v>40040000</v>
      </c>
      <c r="F46" s="12">
        <f>E46/E60*100</f>
        <v>1.0008383646041163</v>
      </c>
      <c r="G46" s="13">
        <f t="shared" si="0"/>
        <v>0</v>
      </c>
      <c r="H46" s="13">
        <f t="shared" si="1"/>
        <v>0</v>
      </c>
      <c r="I46" s="13">
        <f t="shared" si="2"/>
        <v>0</v>
      </c>
      <c r="J46" s="14">
        <v>0</v>
      </c>
      <c r="K46" s="13">
        <f t="shared" si="10"/>
        <v>0</v>
      </c>
      <c r="L46" s="15">
        <f t="shared" si="11"/>
        <v>40040000</v>
      </c>
      <c r="M46" s="8"/>
      <c r="N46" s="8"/>
      <c r="O46" s="16"/>
    </row>
    <row r="47" spans="1:15" ht="28.5" customHeight="1">
      <c r="A47" s="29"/>
      <c r="B47" s="35" t="s">
        <v>54</v>
      </c>
      <c r="C47" s="57">
        <v>2</v>
      </c>
      <c r="D47" s="43" t="s">
        <v>73</v>
      </c>
      <c r="E47" s="11">
        <v>100000000</v>
      </c>
      <c r="F47" s="12">
        <f>E47/E60*100</f>
        <v>2.4995963151950957</v>
      </c>
      <c r="G47" s="13">
        <f t="shared" ref="G47" si="27">J47/E47*100</f>
        <v>0</v>
      </c>
      <c r="H47" s="13">
        <f t="shared" ref="H47" si="28">J47/E47*100</f>
        <v>0</v>
      </c>
      <c r="I47" s="13">
        <f t="shared" ref="I47" si="29">F47*G47/100</f>
        <v>0</v>
      </c>
      <c r="J47" s="14">
        <v>0</v>
      </c>
      <c r="K47" s="13">
        <f t="shared" ref="K47" si="30">F47*H47</f>
        <v>0</v>
      </c>
      <c r="L47" s="15">
        <f t="shared" ref="L47" si="31">E47-J47</f>
        <v>100000000</v>
      </c>
      <c r="M47" s="8"/>
      <c r="N47" s="8"/>
      <c r="O47" s="16"/>
    </row>
    <row r="48" spans="1:15" ht="15.75" thickBot="1">
      <c r="A48" s="17"/>
      <c r="B48" s="35"/>
      <c r="C48" s="57">
        <v>3</v>
      </c>
      <c r="D48" s="80" t="s">
        <v>84</v>
      </c>
      <c r="E48" s="11">
        <v>20100000</v>
      </c>
      <c r="F48" s="12"/>
      <c r="G48" s="13"/>
      <c r="H48" s="13"/>
      <c r="I48" s="13"/>
      <c r="J48" s="14">
        <v>2502000</v>
      </c>
      <c r="K48" s="13"/>
      <c r="L48" s="15"/>
      <c r="M48" s="8"/>
      <c r="N48" s="8"/>
      <c r="O48" s="16"/>
    </row>
    <row r="49" spans="1:15" ht="17.25" thickBot="1">
      <c r="A49" s="120" t="s">
        <v>55</v>
      </c>
      <c r="B49" s="121"/>
      <c r="C49" s="121"/>
      <c r="D49" s="121"/>
      <c r="E49" s="21">
        <f>SUM(E46:E48)</f>
        <v>160140000</v>
      </c>
      <c r="F49" s="22">
        <f>E49/E60*100</f>
        <v>4.0028535391534268</v>
      </c>
      <c r="G49" s="22">
        <f>G46</f>
        <v>0</v>
      </c>
      <c r="H49" s="22">
        <f>J49/E49*100</f>
        <v>1.5623829149494193</v>
      </c>
      <c r="I49" s="36">
        <f t="shared" ref="I49:I57" si="32">F49*G49/100</f>
        <v>0</v>
      </c>
      <c r="J49" s="22">
        <f>J46+J47+J48</f>
        <v>2502000</v>
      </c>
      <c r="K49" s="22">
        <f>F49*H49/100</f>
        <v>6.2539899806181298E-2</v>
      </c>
      <c r="L49" s="37">
        <f t="shared" ref="L49:L59" si="33">E49-J49</f>
        <v>157638000</v>
      </c>
      <c r="M49" s="26"/>
      <c r="N49" s="26"/>
      <c r="O49" s="27"/>
    </row>
    <row r="50" spans="1:15" s="41" customFormat="1" ht="24" customHeight="1">
      <c r="A50" s="124">
        <v>5</v>
      </c>
      <c r="B50" s="38" t="s">
        <v>56</v>
      </c>
      <c r="C50" s="58">
        <v>1</v>
      </c>
      <c r="D50" s="61" t="s">
        <v>80</v>
      </c>
      <c r="E50" s="11">
        <v>40500000</v>
      </c>
      <c r="F50" s="12">
        <f>E50/E60*100</f>
        <v>1.0123365076540138</v>
      </c>
      <c r="G50" s="13">
        <f>J50/E50*100</f>
        <v>10.348641975308642</v>
      </c>
      <c r="H50" s="13">
        <f t="shared" ref="H50" si="34">J50/E50*100</f>
        <v>10.348641975308642</v>
      </c>
      <c r="I50" s="13">
        <f t="shared" si="32"/>
        <v>0.10476308076245684</v>
      </c>
      <c r="J50" s="14">
        <v>4191200</v>
      </c>
      <c r="K50" s="13">
        <f t="shared" ref="K50" si="35">F50*H50</f>
        <v>10.476308076245685</v>
      </c>
      <c r="L50" s="15">
        <f t="shared" ref="L50" si="36">E50-J50</f>
        <v>36308800</v>
      </c>
      <c r="M50" s="39"/>
      <c r="N50" s="39"/>
      <c r="O50" s="40"/>
    </row>
    <row r="51" spans="1:15" ht="21" customHeight="1" thickBot="1">
      <c r="A51" s="125"/>
      <c r="B51" s="42" t="s">
        <v>57</v>
      </c>
      <c r="C51" s="59">
        <v>2</v>
      </c>
      <c r="D51" s="62" t="s">
        <v>81</v>
      </c>
      <c r="E51" s="11">
        <v>20412000</v>
      </c>
      <c r="F51" s="12">
        <f>E51/E60*100</f>
        <v>0.51021759985762305</v>
      </c>
      <c r="G51" s="13">
        <f>J51/E51*100</f>
        <v>0</v>
      </c>
      <c r="H51" s="13">
        <f t="shared" ref="H51:H57" si="37">J51/E51*100</f>
        <v>0</v>
      </c>
      <c r="I51" s="13">
        <f t="shared" si="32"/>
        <v>0</v>
      </c>
      <c r="J51" s="14">
        <v>0</v>
      </c>
      <c r="K51" s="13">
        <f t="shared" ref="K51:K57" si="38">F51*H51</f>
        <v>0</v>
      </c>
      <c r="L51" s="15">
        <f t="shared" si="33"/>
        <v>20412000</v>
      </c>
      <c r="M51" s="8"/>
      <c r="N51" s="8"/>
      <c r="O51" s="16"/>
    </row>
    <row r="52" spans="1:15" ht="17.25" thickBot="1">
      <c r="A52" s="120" t="s">
        <v>58</v>
      </c>
      <c r="B52" s="121"/>
      <c r="C52" s="121"/>
      <c r="D52" s="121"/>
      <c r="E52" s="21">
        <f>E50+E51</f>
        <v>60912000</v>
      </c>
      <c r="F52" s="22">
        <f>E52/E60*100</f>
        <v>1.5225541075116369</v>
      </c>
      <c r="G52" s="22">
        <f>G51</f>
        <v>0</v>
      </c>
      <c r="H52" s="22">
        <f t="shared" si="37"/>
        <v>6.8807459942211713</v>
      </c>
      <c r="I52" s="36">
        <f t="shared" si="32"/>
        <v>0</v>
      </c>
      <c r="J52" s="22">
        <f>J50+J51</f>
        <v>4191200</v>
      </c>
      <c r="K52" s="22">
        <f t="shared" si="38"/>
        <v>10.476308076245687</v>
      </c>
      <c r="L52" s="37">
        <f t="shared" si="33"/>
        <v>56720800</v>
      </c>
      <c r="M52" s="26"/>
      <c r="N52" s="26"/>
      <c r="O52" s="27"/>
    </row>
    <row r="53" spans="1:15">
      <c r="A53" s="17">
        <v>6</v>
      </c>
      <c r="B53" s="8" t="s">
        <v>59</v>
      </c>
      <c r="C53" s="57">
        <v>1</v>
      </c>
      <c r="D53" s="43" t="s">
        <v>82</v>
      </c>
      <c r="E53" s="44">
        <v>25000000</v>
      </c>
      <c r="F53" s="12">
        <f>E53/E60*100</f>
        <v>0.62489907879877393</v>
      </c>
      <c r="G53" s="13">
        <f>J53/E53*100</f>
        <v>0</v>
      </c>
      <c r="H53" s="13">
        <f t="shared" si="37"/>
        <v>0</v>
      </c>
      <c r="I53" s="13">
        <f t="shared" si="32"/>
        <v>0</v>
      </c>
      <c r="J53" s="14">
        <v>0</v>
      </c>
      <c r="K53" s="13">
        <f t="shared" si="38"/>
        <v>0</v>
      </c>
      <c r="L53" s="15">
        <f t="shared" si="33"/>
        <v>25000000</v>
      </c>
      <c r="M53" s="8"/>
      <c r="N53" s="8"/>
      <c r="O53" s="16"/>
    </row>
    <row r="54" spans="1:15" ht="25.5">
      <c r="A54" s="17"/>
      <c r="B54" s="18" t="s">
        <v>60</v>
      </c>
      <c r="C54" s="66">
        <v>2</v>
      </c>
      <c r="D54" s="45" t="s">
        <v>61</v>
      </c>
      <c r="E54" s="11">
        <v>17500000</v>
      </c>
      <c r="F54" s="12">
        <f>E54/E60*100</f>
        <v>0.43742935515914178</v>
      </c>
      <c r="G54" s="13">
        <f>J54/E54*100</f>
        <v>0</v>
      </c>
      <c r="H54" s="13">
        <f t="shared" si="37"/>
        <v>0</v>
      </c>
      <c r="I54" s="13">
        <f t="shared" si="32"/>
        <v>0</v>
      </c>
      <c r="J54" s="14">
        <v>0</v>
      </c>
      <c r="K54" s="13">
        <f t="shared" si="38"/>
        <v>0</v>
      </c>
      <c r="L54" s="15">
        <f t="shared" si="33"/>
        <v>17500000</v>
      </c>
      <c r="M54" s="8"/>
      <c r="N54" s="8"/>
      <c r="O54" s="16"/>
    </row>
    <row r="55" spans="1:15" ht="15.75" thickBot="1">
      <c r="A55" s="17"/>
      <c r="B55" s="8"/>
      <c r="C55" s="66">
        <v>3</v>
      </c>
      <c r="D55" s="45" t="s">
        <v>83</v>
      </c>
      <c r="E55" s="11">
        <v>11000000</v>
      </c>
      <c r="F55" s="12">
        <f>E55/E60*100</f>
        <v>0.27495559467146052</v>
      </c>
      <c r="G55" s="13">
        <f>J55/E55*100</f>
        <v>0</v>
      </c>
      <c r="H55" s="13">
        <f t="shared" si="37"/>
        <v>0</v>
      </c>
      <c r="I55" s="13">
        <f t="shared" si="32"/>
        <v>0</v>
      </c>
      <c r="J55" s="14">
        <v>0</v>
      </c>
      <c r="K55" s="13">
        <f t="shared" si="38"/>
        <v>0</v>
      </c>
      <c r="L55" s="15">
        <f t="shared" si="33"/>
        <v>11000000</v>
      </c>
      <c r="M55" s="8"/>
      <c r="N55" s="8"/>
      <c r="O55" s="16"/>
    </row>
    <row r="56" spans="1:15" ht="17.25" thickBot="1">
      <c r="A56" s="120" t="s">
        <v>62</v>
      </c>
      <c r="B56" s="121"/>
      <c r="C56" s="121"/>
      <c r="D56" s="121"/>
      <c r="E56" s="21">
        <f>SUM(E53:E55)</f>
        <v>53500000</v>
      </c>
      <c r="F56" s="22">
        <f>E56/E60*100</f>
        <v>1.3372840286293763</v>
      </c>
      <c r="G56" s="22">
        <f>J56/E56*100</f>
        <v>0</v>
      </c>
      <c r="H56" s="22">
        <f t="shared" si="37"/>
        <v>0</v>
      </c>
      <c r="I56" s="36">
        <f t="shared" si="32"/>
        <v>0</v>
      </c>
      <c r="J56" s="22">
        <f>SUM(J53:J55)</f>
        <v>0</v>
      </c>
      <c r="K56" s="22">
        <f t="shared" si="38"/>
        <v>0</v>
      </c>
      <c r="L56" s="37">
        <f t="shared" si="33"/>
        <v>53500000</v>
      </c>
      <c r="M56" s="26"/>
      <c r="N56" s="26"/>
      <c r="O56" s="27"/>
    </row>
    <row r="57" spans="1:15" s="41" customFormat="1" ht="16.5">
      <c r="A57" s="46">
        <v>7</v>
      </c>
      <c r="B57" s="38" t="s">
        <v>63</v>
      </c>
      <c r="C57" s="128">
        <v>1</v>
      </c>
      <c r="D57" s="130" t="s">
        <v>64</v>
      </c>
      <c r="E57" s="132">
        <v>30000000</v>
      </c>
      <c r="F57" s="134">
        <f>E57/E60*100</f>
        <v>0.74987889455852885</v>
      </c>
      <c r="G57" s="136">
        <f>J57/E57*100</f>
        <v>6.2966666666666669</v>
      </c>
      <c r="H57" s="136">
        <f t="shared" si="37"/>
        <v>6.2966666666666669</v>
      </c>
      <c r="I57" s="136">
        <f t="shared" si="32"/>
        <v>4.7217374394035366E-2</v>
      </c>
      <c r="J57" s="138">
        <v>1889000</v>
      </c>
      <c r="K57" s="136">
        <f t="shared" si="38"/>
        <v>4.7217374394035367</v>
      </c>
      <c r="L57" s="140">
        <f>E57-J57</f>
        <v>28111000</v>
      </c>
      <c r="M57" s="39"/>
      <c r="N57" s="39"/>
      <c r="O57" s="40"/>
    </row>
    <row r="58" spans="1:15" ht="15.75" thickBot="1">
      <c r="A58" s="17"/>
      <c r="B58" s="18" t="s">
        <v>65</v>
      </c>
      <c r="C58" s="129"/>
      <c r="D58" s="131"/>
      <c r="E58" s="133"/>
      <c r="F58" s="135"/>
      <c r="G58" s="137"/>
      <c r="H58" s="137"/>
      <c r="I58" s="137"/>
      <c r="J58" s="139"/>
      <c r="K58" s="137"/>
      <c r="L58" s="141"/>
      <c r="M58" s="8"/>
      <c r="N58" s="8"/>
      <c r="O58" s="16"/>
    </row>
    <row r="59" spans="1:15" ht="17.25" thickBot="1">
      <c r="A59" s="120" t="s">
        <v>66</v>
      </c>
      <c r="B59" s="121"/>
      <c r="C59" s="121"/>
      <c r="D59" s="121"/>
      <c r="E59" s="21">
        <f>SUM(E57)</f>
        <v>30000000</v>
      </c>
      <c r="F59" s="22">
        <f>E59/E60*100</f>
        <v>0.74987889455852885</v>
      </c>
      <c r="G59" s="22">
        <f>J59/E59*100</f>
        <v>6.2966666666666669</v>
      </c>
      <c r="H59" s="22">
        <f>J59/E59*100</f>
        <v>6.2966666666666669</v>
      </c>
      <c r="I59" s="36">
        <f>F59*G59/100</f>
        <v>4.7217374394035366E-2</v>
      </c>
      <c r="J59" s="22">
        <f>J57</f>
        <v>1889000</v>
      </c>
      <c r="K59" s="22">
        <f>F59*H59</f>
        <v>4.7217374394035367</v>
      </c>
      <c r="L59" s="37">
        <f t="shared" si="33"/>
        <v>28111000</v>
      </c>
      <c r="M59" s="26"/>
      <c r="N59" s="26"/>
      <c r="O59" s="27"/>
    </row>
    <row r="60" spans="1:15" ht="17.25" thickBot="1">
      <c r="A60" s="126" t="s">
        <v>67</v>
      </c>
      <c r="B60" s="127"/>
      <c r="C60" s="127"/>
      <c r="D60" s="127"/>
      <c r="E60" s="47">
        <f>E59+E56+E52+E49+E45+E24+E17</f>
        <v>4000646000</v>
      </c>
      <c r="F60" s="48">
        <v>100</v>
      </c>
      <c r="G60" s="48">
        <f>J60/E60*100</f>
        <v>27.346292348785674</v>
      </c>
      <c r="H60" s="48">
        <f>J60/E60*100</f>
        <v>27.346292348785674</v>
      </c>
      <c r="I60" s="49">
        <v>2.9319243110050239</v>
      </c>
      <c r="J60" s="47">
        <f>J59+J56+J52+J49+J45+J24+J17</f>
        <v>1094028351</v>
      </c>
      <c r="K60" s="50">
        <v>2.9319243110050239</v>
      </c>
      <c r="L60" s="47">
        <f>L59+L56+L52+L49+L45+L24+L17</f>
        <v>2886415649</v>
      </c>
      <c r="M60" s="51"/>
      <c r="N60" s="51"/>
      <c r="O60" s="52"/>
    </row>
    <row r="61" spans="1:15" ht="15.75" thickTop="1"/>
    <row r="62" spans="1:15">
      <c r="J62" s="56"/>
      <c r="L62" s="95" t="s">
        <v>88</v>
      </c>
      <c r="M62" s="95"/>
    </row>
    <row r="63" spans="1:15">
      <c r="L63" s="53" t="s">
        <v>68</v>
      </c>
    </row>
    <row r="64" spans="1:15">
      <c r="L64" s="53" t="s">
        <v>69</v>
      </c>
    </row>
    <row r="65" spans="10:12">
      <c r="J65" s="56"/>
    </row>
    <row r="68" spans="10:12">
      <c r="L68" s="54" t="s">
        <v>70</v>
      </c>
    </row>
    <row r="69" spans="10:12" ht="16.5">
      <c r="L69" s="55" t="s">
        <v>71</v>
      </c>
    </row>
    <row r="70" spans="10:12" ht="16.5">
      <c r="L70" s="55" t="s">
        <v>72</v>
      </c>
    </row>
  </sheetData>
  <mergeCells count="39">
    <mergeCell ref="I57:I58"/>
    <mergeCell ref="J57:J58"/>
    <mergeCell ref="K57:K58"/>
    <mergeCell ref="L57:L58"/>
    <mergeCell ref="A59:D59"/>
    <mergeCell ref="G57:G58"/>
    <mergeCell ref="H57:H58"/>
    <mergeCell ref="A60:D60"/>
    <mergeCell ref="C57:C58"/>
    <mergeCell ref="D57:D58"/>
    <mergeCell ref="E57:E58"/>
    <mergeCell ref="F57:F58"/>
    <mergeCell ref="H7:H8"/>
    <mergeCell ref="I7:I8"/>
    <mergeCell ref="J7:K7"/>
    <mergeCell ref="A56:D56"/>
    <mergeCell ref="C9:D9"/>
    <mergeCell ref="A17:D17"/>
    <mergeCell ref="A24:D24"/>
    <mergeCell ref="A45:D45"/>
    <mergeCell ref="A49:D49"/>
    <mergeCell ref="A50:A51"/>
    <mergeCell ref="A52:D52"/>
    <mergeCell ref="L62:M62"/>
    <mergeCell ref="A1:O1"/>
    <mergeCell ref="A2:O2"/>
    <mergeCell ref="A3:O3"/>
    <mergeCell ref="A4:O4"/>
    <mergeCell ref="A6:A8"/>
    <mergeCell ref="B6:B8"/>
    <mergeCell ref="C6:D8"/>
    <mergeCell ref="E6:E8"/>
    <mergeCell ref="F6:F8"/>
    <mergeCell ref="I6:K6"/>
    <mergeCell ref="L6:L8"/>
    <mergeCell ref="M6:M8"/>
    <mergeCell ref="N6:N8"/>
    <mergeCell ref="O6:O8"/>
    <mergeCell ref="G7:G8"/>
  </mergeCells>
  <pageMargins left="0.15748031496062992" right="0.19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disduk pencapil</dc:creator>
  <cp:lastModifiedBy>Disdukcapil</cp:lastModifiedBy>
  <cp:lastPrinted>2025-01-30T00:53:11Z</cp:lastPrinted>
  <dcterms:created xsi:type="dcterms:W3CDTF">2024-09-29T23:47:07Z</dcterms:created>
  <dcterms:modified xsi:type="dcterms:W3CDTF">2025-05-27T23:45:00Z</dcterms:modified>
</cp:coreProperties>
</file>